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20" windowWidth="18045" windowHeight="15840"/>
  </bookViews>
  <sheets>
    <sheet name="산출조사서" sheetId="1" r:id="rId1"/>
  </sheets>
  <externalReferences>
    <externalReference r:id="rId2"/>
    <externalReference r:id="rId3"/>
    <externalReference r:id="rId4"/>
  </externalReferences>
  <definedNames>
    <definedName name="\a">#N/A</definedName>
    <definedName name="a">#REF!</definedName>
    <definedName name="A0">#REF!</definedName>
    <definedName name="_xlnm.Database">#REF!</definedName>
    <definedName name="database2">#REF!</definedName>
    <definedName name="HH">[1]정부노임단가!$A$5:$F$215</definedName>
    <definedName name="JH">[2]정부노임단가!$A$5:$F$215</definedName>
    <definedName name="JJ">[3]정부노임단가!$A$5:$F$215</definedName>
    <definedName name="KK">[2]정부노임단가!$A$5:$F$215</definedName>
    <definedName name="print_title">#REF!</definedName>
    <definedName name="printer">#REF!</definedName>
    <definedName name="PRINTER_AREA">#REF!</definedName>
    <definedName name="printer_Titles">#REF!</definedName>
    <definedName name="printer_ttitle">#REF!</definedName>
    <definedName name="ss">#REF!</definedName>
    <definedName name="xx">#REF!</definedName>
    <definedName name="건축목공">#REF!</definedName>
    <definedName name="계장공">#REF!</definedName>
    <definedName name="고압케이블전공">#REF!</definedName>
    <definedName name="기계공">#REF!</definedName>
    <definedName name="기계설치공">#REF!</definedName>
    <definedName name="내선전공">#REF!</definedName>
    <definedName name="도장공">#REF!</definedName>
    <definedName name="ㅁ0">#REF!</definedName>
    <definedName name="목도공">#REF!</definedName>
    <definedName name="무선안테나공">#REF!</definedName>
    <definedName name="방수공">#REF!</definedName>
    <definedName name="배관공">#REF!</definedName>
    <definedName name="배전전공">#REF!</definedName>
    <definedName name="보통인부">#REF!</definedName>
    <definedName name="복사">#REF!</definedName>
    <definedName name="비계공">#REF!</definedName>
    <definedName name="송전전공">#REF!</definedName>
    <definedName name="용접공">#REF!</definedName>
    <definedName name="저압케이블전공">#REF!</definedName>
    <definedName name="전1">#REF!</definedName>
    <definedName name="전2">#REF!</definedName>
    <definedName name="조력공">#REF!</definedName>
    <definedName name="철공">#REF!</definedName>
    <definedName name="철근공">#REF!</definedName>
    <definedName name="콘크리트공">#REF!</definedName>
    <definedName name="통2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별인부">#REF!</definedName>
    <definedName name="특케">#REF!</definedName>
    <definedName name="플랜트전공">#REF!</definedName>
    <definedName name="형틀목공">#REF!</definedName>
  </definedNames>
  <calcPr calcId="125725"/>
</workbook>
</file>

<file path=xl/calcChain.xml><?xml version="1.0" encoding="utf-8"?>
<calcChain xmlns="http://schemas.openxmlformats.org/spreadsheetml/2006/main">
  <c r="O7" i="1"/>
  <c r="O9"/>
  <c r="O10"/>
  <c r="O12"/>
  <c r="O13"/>
  <c r="O14"/>
  <c r="O15"/>
  <c r="O16"/>
  <c r="O19"/>
  <c r="O20"/>
  <c r="O21"/>
  <c r="O6"/>
  <c r="N7"/>
  <c r="N9"/>
  <c r="N10"/>
  <c r="N12"/>
  <c r="N13"/>
  <c r="N14"/>
  <c r="N15"/>
  <c r="N16"/>
  <c r="N18"/>
  <c r="N19"/>
  <c r="N20"/>
  <c r="N21"/>
  <c r="N22"/>
  <c r="N23"/>
  <c r="N24"/>
  <c r="N6"/>
  <c r="H25"/>
  <c r="G23" l="1"/>
  <c r="G24" s="1"/>
  <c r="D24"/>
  <c r="D23"/>
  <c r="K11"/>
  <c r="H11"/>
  <c r="K8"/>
  <c r="H8"/>
  <c r="J8"/>
  <c r="G8"/>
  <c r="J11"/>
  <c r="J18" s="1"/>
  <c r="J22" s="1"/>
  <c r="G11"/>
  <c r="J17"/>
  <c r="G17"/>
  <c r="K17"/>
  <c r="H17"/>
  <c r="E17"/>
  <c r="N17" s="1"/>
  <c r="D17"/>
  <c r="D8"/>
  <c r="E11"/>
  <c r="N11" s="1"/>
  <c r="E8"/>
  <c r="N8" s="1"/>
  <c r="D11"/>
  <c r="J24" l="1"/>
  <c r="J23"/>
  <c r="L17"/>
  <c r="L11"/>
  <c r="L8"/>
  <c r="I17"/>
  <c r="I11"/>
  <c r="I8"/>
  <c r="I18" s="1"/>
  <c r="I22" s="1"/>
  <c r="F17"/>
  <c r="O17" s="1"/>
  <c r="F11"/>
  <c r="O11" s="1"/>
  <c r="F8"/>
  <c r="F18" l="1"/>
  <c r="O8"/>
  <c r="L18"/>
  <c r="L22" s="1"/>
  <c r="L23" s="1"/>
  <c r="I24"/>
  <c r="I25" s="1"/>
  <c r="I23"/>
  <c r="M20"/>
  <c r="M19"/>
  <c r="M17"/>
  <c r="M16"/>
  <c r="M15"/>
  <c r="M14"/>
  <c r="M13"/>
  <c r="M12"/>
  <c r="M11"/>
  <c r="M10"/>
  <c r="M9"/>
  <c r="M6"/>
  <c r="F22" l="1"/>
  <c r="O18"/>
  <c r="L24"/>
  <c r="L25" s="1"/>
  <c r="M18"/>
  <c r="M8"/>
  <c r="O22" l="1"/>
  <c r="F23"/>
  <c r="O23" s="1"/>
  <c r="M23"/>
  <c r="F24" l="1"/>
  <c r="M22"/>
  <c r="F25" l="1"/>
  <c r="O24"/>
  <c r="M24"/>
</calcChain>
</file>

<file path=xl/sharedStrings.xml><?xml version="1.0" encoding="utf-8"?>
<sst xmlns="http://schemas.openxmlformats.org/spreadsheetml/2006/main" count="50" uniqueCount="40">
  <si>
    <t>계</t>
  </si>
  <si>
    <t xml:space="preserve"> 기초 산출 조사서</t>
    <phoneticPr fontId="3" type="noConversion"/>
  </si>
  <si>
    <t>단위:원</t>
    <phoneticPr fontId="3" type="noConversion"/>
  </si>
  <si>
    <t>비목</t>
    <phoneticPr fontId="3" type="noConversion"/>
  </si>
  <si>
    <t>산출가격</t>
    <phoneticPr fontId="3" type="noConversion"/>
  </si>
  <si>
    <t>㈜스피드산업개발</t>
    <phoneticPr fontId="3" type="noConversion"/>
  </si>
  <si>
    <t>공사원가 계산서</t>
    <phoneticPr fontId="3" type="noConversion"/>
  </si>
  <si>
    <t xml:space="preserve"> 적용 금액</t>
    <phoneticPr fontId="3" type="noConversion"/>
  </si>
  <si>
    <t>순 공 사 원 가</t>
    <phoneticPr fontId="28" type="noConversion"/>
  </si>
  <si>
    <t>자재비</t>
    <phoneticPr fontId="3" type="noConversion"/>
  </si>
  <si>
    <t>직    접   재   료   비</t>
    <phoneticPr fontId="3" type="noConversion"/>
  </si>
  <si>
    <t>간   접    재   료   비</t>
    <phoneticPr fontId="28" type="noConversion"/>
  </si>
  <si>
    <t>[ 소               계 ]</t>
  </si>
  <si>
    <t>노무비</t>
    <phoneticPr fontId="3" type="noConversion"/>
  </si>
  <si>
    <t>직   접    노   무   비</t>
    <phoneticPr fontId="28" type="noConversion"/>
  </si>
  <si>
    <t>간   접    노   무   비</t>
    <phoneticPr fontId="28" type="noConversion"/>
  </si>
  <si>
    <t>경 비</t>
    <phoneticPr fontId="3" type="noConversion"/>
  </si>
  <si>
    <t>기     계     경     비</t>
    <phoneticPr fontId="28" type="noConversion"/>
  </si>
  <si>
    <t>산   재   보   험   료</t>
    <phoneticPr fontId="28" type="noConversion"/>
  </si>
  <si>
    <t>고   용   보   험   료</t>
    <phoneticPr fontId="30" type="noConversion"/>
  </si>
  <si>
    <t>산업안전보건관리비</t>
    <phoneticPr fontId="28" type="noConversion"/>
  </si>
  <si>
    <t>기     타     경     비</t>
    <phoneticPr fontId="28" type="noConversion"/>
  </si>
  <si>
    <t>[ 소             계 ]</t>
  </si>
  <si>
    <t>일     반     관      리      비</t>
    <phoneticPr fontId="28" type="noConversion"/>
  </si>
  <si>
    <t>폐기물처리비</t>
    <phoneticPr fontId="1" type="noConversion"/>
  </si>
  <si>
    <t>공        급         가        액</t>
    <phoneticPr fontId="28" type="noConversion"/>
  </si>
  <si>
    <t>부     가      가      치     세</t>
    <phoneticPr fontId="28" type="noConversion"/>
  </si>
  <si>
    <r>
      <rPr>
        <sz val="10"/>
        <rFont val="돋움"/>
        <family val="3"/>
        <charset val="129"/>
      </rPr>
      <t>공사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원가</t>
    </r>
    <phoneticPr fontId="28" type="noConversion"/>
  </si>
  <si>
    <r>
      <t>[</t>
    </r>
    <r>
      <rPr>
        <sz val="9"/>
        <rFont val="굴림"/>
        <family val="3"/>
        <charset val="129"/>
      </rPr>
      <t>총         공         사           비]</t>
    </r>
    <phoneticPr fontId="28" type="noConversion"/>
  </si>
  <si>
    <t xml:space="preserve">                                                          조사자 : 거주자주차팀팀   기술6급       박 인 상</t>
    <phoneticPr fontId="4" type="noConversion"/>
  </si>
  <si>
    <t xml:space="preserve">                                                          확인자 : 거주주차팀    팀      장      정 광 철</t>
    <phoneticPr fontId="4" type="noConversion"/>
  </si>
  <si>
    <t>공가잡비</t>
    <phoneticPr fontId="28" type="noConversion"/>
  </si>
  <si>
    <t xml:space="preserve"> 2019. 05. 24.</t>
    <phoneticPr fontId="3" type="noConversion"/>
  </si>
  <si>
    <t>배수배관</t>
  </si>
  <si>
    <t>배수배관</t>
    <phoneticPr fontId="1" type="noConversion"/>
  </si>
  <si>
    <t>바닥방수</t>
    <phoneticPr fontId="3" type="noConversion"/>
  </si>
  <si>
    <t>철골도색</t>
    <phoneticPr fontId="1" type="noConversion"/>
  </si>
  <si>
    <t>지온테크</t>
    <phoneticPr fontId="1" type="noConversion"/>
  </si>
  <si>
    <t>내화건설</t>
    <phoneticPr fontId="1" type="noConversion"/>
  </si>
  <si>
    <t>산출가격 :44,700,000원(부가세포함)</t>
    <phoneticPr fontId="3" type="noConversion"/>
  </si>
</sst>
</file>

<file path=xl/styles.xml><?xml version="1.0" encoding="utf-8"?>
<styleSheet xmlns="http://schemas.openxmlformats.org/spreadsheetml/2006/main">
  <numFmts count="16">
    <numFmt numFmtId="41" formatCode="_-* #,##0_-;\-* #,##0_-;_-* &quot;-&quot;_-;_-@_-"/>
    <numFmt numFmtId="178" formatCode="0.000%"/>
    <numFmt numFmtId="181" formatCode="0.000"/>
    <numFmt numFmtId="182" formatCode="#,##0\ &quot;F&quot;;[Red]\-#,##0\ &quot;F&quot;"/>
    <numFmt numFmtId="183" formatCode="#,##0.00\ &quot;F&quot;;[Red]\-#,##0.00\ &quot;F&quot;"/>
    <numFmt numFmtId="184" formatCode="_ * #,##0_ ;_ * \-#,##0_ ;_ * &quot;-&quot;_ ;_ @_ "/>
    <numFmt numFmtId="185" formatCode="_ * #,##0.00_ ;_ * \-#,##0.00_ ;_ * &quot;-&quot;??_ ;_ @_ "/>
    <numFmt numFmtId="186" formatCode="yy\-m\-d"/>
    <numFmt numFmtId="187" formatCode="0E+00"/>
    <numFmt numFmtId="188" formatCode="&quot;₩&quot;#,##0;&quot;₩&quot;&quot;₩&quot;&quot;₩&quot;&quot;₩&quot;\-#,##0"/>
    <numFmt numFmtId="189" formatCode="#,##0;[Red]&quot;-&quot;#,##0"/>
    <numFmt numFmtId="190" formatCode="&quot;₩&quot;#,##0;[Red]&quot;₩&quot;&quot;₩&quot;&quot;₩&quot;&quot;₩&quot;\-#,##0"/>
    <numFmt numFmtId="191" formatCode="#,##0.00;[Red]&quot;-&quot;#,##0.00"/>
    <numFmt numFmtId="192" formatCode="_-* #,##0.00_-;&quot;₩&quot;&quot;₩&quot;\-* #,##0.00_-;_-* &quot;-&quot;??_-;_-@_-"/>
    <numFmt numFmtId="193" formatCode="_-&quot;₩&quot;* #,##0.00_-;&quot;₩&quot;&quot;₩&quot;\-&quot;₩&quot;* #,##0.00_-;_-&quot;₩&quot;* &quot;-&quot;??_-;_-@_-"/>
    <numFmt numFmtId="194" formatCode="&quot;₩&quot;#,##0.00;&quot;₩&quot;&quot;₩&quot;&quot;₩&quot;&quot;₩&quot;\-#,##0.00"/>
  </numFmts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8"/>
      <name val="¹UAAA¼"/>
      <family val="1"/>
      <charset val="129"/>
    </font>
    <font>
      <b/>
      <sz val="10"/>
      <name val="Helv"/>
      <family val="2"/>
    </font>
    <font>
      <sz val="11"/>
      <name val="굴림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2"/>
      <name val="뼻뮝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b/>
      <sz val="10"/>
      <name val="굴림"/>
      <family val="3"/>
      <charset val="129"/>
    </font>
    <font>
      <b/>
      <sz val="20"/>
      <name val="돋움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sz val="9"/>
      <name val="굴림"/>
      <family val="3"/>
      <charset val="129"/>
    </font>
    <font>
      <sz val="12"/>
      <name val="Century Schoolbook"/>
      <family val="1"/>
    </font>
    <font>
      <sz val="8"/>
      <name val="굴림"/>
      <family val="3"/>
      <charset val="129"/>
    </font>
    <font>
      <sz val="11"/>
      <name val="바탕"/>
      <family val="1"/>
      <charset val="129"/>
    </font>
    <font>
      <sz val="9"/>
      <name val="Arial"/>
      <family val="2"/>
    </font>
    <font>
      <b/>
      <sz val="10"/>
      <name val="Arial"/>
      <family val="2"/>
    </font>
    <font>
      <b/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3"/>
      </left>
      <right style="thin">
        <color indexed="64"/>
      </right>
      <top style="thin">
        <color indexed="64"/>
      </top>
      <bottom style="medium">
        <color theme="3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rgb="FFFF0000"/>
      </bottom>
      <diagonal/>
    </border>
  </borders>
  <cellStyleXfs count="52">
    <xf numFmtId="0" fontId="0" fillId="0" borderId="0">
      <alignment vertical="center"/>
    </xf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5" fillId="0" borderId="0"/>
    <xf numFmtId="0" fontId="2" fillId="0" borderId="5">
      <alignment horizontal="center"/>
    </xf>
    <xf numFmtId="181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2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0" fontId="7" fillId="0" borderId="0"/>
    <xf numFmtId="0" fontId="8" fillId="0" borderId="0"/>
    <xf numFmtId="184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86" fontId="9" fillId="0" borderId="0" applyFont="0" applyFill="0" applyBorder="0" applyAlignment="0" applyProtection="0"/>
    <xf numFmtId="38" fontId="10" fillId="2" borderId="0" applyNumberFormat="0" applyBorder="0" applyAlignment="0" applyProtection="0"/>
    <xf numFmtId="0" fontId="11" fillId="0" borderId="0">
      <alignment horizontal="left"/>
    </xf>
    <xf numFmtId="0" fontId="12" fillId="0" borderId="6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0" fillId="3" borderId="1" applyNumberFormat="0" applyBorder="0" applyAlignment="0" applyProtection="0"/>
    <xf numFmtId="0" fontId="13" fillId="0" borderId="7"/>
    <xf numFmtId="37" fontId="14" fillId="0" borderId="0"/>
    <xf numFmtId="187" fontId="9" fillId="0" borderId="0"/>
    <xf numFmtId="0" fontId="2" fillId="0" borderId="0"/>
    <xf numFmtId="0" fontId="5" fillId="0" borderId="0"/>
    <xf numFmtId="10" fontId="5" fillId="0" borderId="0" applyFont="0" applyFill="0" applyBorder="0" applyAlignment="0" applyProtection="0"/>
    <xf numFmtId="0" fontId="13" fillId="0" borderId="0"/>
    <xf numFmtId="188" fontId="2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7" fillId="0" borderId="0" applyNumberFormat="0" applyFill="0" applyBorder="0" applyAlignment="0" applyProtection="0"/>
    <xf numFmtId="0" fontId="18" fillId="0" borderId="0"/>
    <xf numFmtId="189" fontId="19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0" fillId="0" borderId="0"/>
    <xf numFmtId="4" fontId="16" fillId="0" borderId="0">
      <protection locked="0"/>
    </xf>
    <xf numFmtId="190" fontId="2" fillId="0" borderId="0">
      <protection locked="0"/>
    </xf>
    <xf numFmtId="189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>
      <protection locked="0"/>
    </xf>
    <xf numFmtId="0" fontId="16" fillId="0" borderId="8">
      <protection locked="0"/>
    </xf>
    <xf numFmtId="193" fontId="2" fillId="0" borderId="0">
      <protection locked="0"/>
    </xf>
    <xf numFmtId="194" fontId="2" fillId="0" borderId="0">
      <protection locked="0"/>
    </xf>
    <xf numFmtId="0" fontId="3" fillId="0" borderId="0"/>
    <xf numFmtId="37" fontId="2" fillId="0" borderId="0"/>
    <xf numFmtId="0" fontId="3" fillId="0" borderId="0"/>
    <xf numFmtId="41" fontId="3" fillId="0" borderId="0" applyFont="0" applyFill="0" applyBorder="0" applyAlignment="0" applyProtection="0"/>
    <xf numFmtId="0" fontId="3" fillId="0" borderId="0">
      <alignment vertical="center"/>
    </xf>
    <xf numFmtId="41" fontId="34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2" fillId="0" borderId="7" xfId="46" applyFont="1" applyBorder="1" applyAlignment="1">
      <alignment vertical="center"/>
    </xf>
    <xf numFmtId="37" fontId="23" fillId="0" borderId="7" xfId="47" applyFont="1" applyBorder="1" applyAlignment="1">
      <alignment vertical="center"/>
    </xf>
    <xf numFmtId="0" fontId="24" fillId="0" borderId="0" xfId="46" applyFont="1" applyAlignment="1">
      <alignment horizontal="right"/>
    </xf>
    <xf numFmtId="0" fontId="27" fillId="0" borderId="4" xfId="48" applyFont="1" applyBorder="1" applyAlignment="1">
      <alignment horizontal="center" vertical="center"/>
    </xf>
    <xf numFmtId="41" fontId="32" fillId="0" borderId="15" xfId="49" applyFont="1" applyBorder="1" applyAlignment="1">
      <alignment horizontal="center" vertical="center"/>
    </xf>
    <xf numFmtId="0" fontId="3" fillId="0" borderId="0" xfId="46" applyAlignment="1">
      <alignment vertical="center"/>
    </xf>
    <xf numFmtId="0" fontId="22" fillId="4" borderId="11" xfId="48" applyFont="1" applyFill="1" applyBorder="1" applyAlignment="1">
      <alignment horizontal="center" vertical="center"/>
    </xf>
    <xf numFmtId="0" fontId="22" fillId="4" borderId="1" xfId="48" applyFont="1" applyFill="1" applyBorder="1" applyAlignment="1">
      <alignment horizontal="center" vertical="center"/>
    </xf>
    <xf numFmtId="41" fontId="32" fillId="0" borderId="12" xfId="49" applyFont="1" applyBorder="1" applyAlignment="1">
      <alignment horizontal="center" vertical="center"/>
    </xf>
    <xf numFmtId="41" fontId="32" fillId="0" borderId="13" xfId="49" applyFont="1" applyBorder="1" applyAlignment="1">
      <alignment horizontal="center" vertical="center"/>
    </xf>
    <xf numFmtId="41" fontId="33" fillId="0" borderId="13" xfId="49" applyFont="1" applyBorder="1" applyAlignment="1">
      <alignment horizontal="center" vertical="center"/>
    </xf>
    <xf numFmtId="41" fontId="32" fillId="0" borderId="18" xfId="49" applyFont="1" applyBorder="1" applyAlignment="1">
      <alignment horizontal="center" vertical="center"/>
    </xf>
    <xf numFmtId="41" fontId="33" fillId="0" borderId="12" xfId="49" applyFont="1" applyBorder="1" applyAlignment="1">
      <alignment horizontal="center" vertical="center"/>
    </xf>
    <xf numFmtId="37" fontId="23" fillId="0" borderId="0" xfId="47" applyFont="1" applyBorder="1" applyAlignment="1">
      <alignment horizontal="center" vertical="center"/>
    </xf>
    <xf numFmtId="0" fontId="22" fillId="4" borderId="17" xfId="48" applyFont="1" applyFill="1" applyBorder="1" applyAlignment="1">
      <alignment horizontal="center" vertical="center"/>
    </xf>
    <xf numFmtId="41" fontId="29" fillId="0" borderId="11" xfId="51" applyFont="1" applyBorder="1" applyAlignment="1">
      <alignment horizontal="center" vertical="center"/>
    </xf>
    <xf numFmtId="41" fontId="29" fillId="0" borderId="1" xfId="51" applyFont="1" applyBorder="1" applyAlignment="1">
      <alignment horizontal="center" vertical="center"/>
    </xf>
    <xf numFmtId="41" fontId="29" fillId="0" borderId="17" xfId="51" applyFont="1" applyBorder="1" applyAlignment="1">
      <alignment horizontal="center" vertical="center"/>
    </xf>
    <xf numFmtId="41" fontId="4" fillId="0" borderId="4" xfId="51" applyFont="1" applyFill="1" applyBorder="1" applyAlignment="1">
      <alignment vertical="center"/>
    </xf>
    <xf numFmtId="41" fontId="29" fillId="0" borderId="11" xfId="51" applyFont="1" applyBorder="1" applyAlignment="1">
      <alignment horizontal="right" vertical="center"/>
    </xf>
    <xf numFmtId="41" fontId="29" fillId="0" borderId="1" xfId="51" applyFont="1" applyBorder="1" applyAlignment="1">
      <alignment horizontal="right" vertical="center"/>
    </xf>
    <xf numFmtId="41" fontId="29" fillId="0" borderId="11" xfId="51" applyFont="1" applyFill="1" applyBorder="1" applyAlignment="1">
      <alignment horizontal="center" vertical="center"/>
    </xf>
    <xf numFmtId="41" fontId="29" fillId="0" borderId="1" xfId="51" applyFont="1" applyFill="1" applyBorder="1" applyAlignment="1">
      <alignment horizontal="center" vertical="center"/>
    </xf>
    <xf numFmtId="41" fontId="29" fillId="0" borderId="11" xfId="51" applyFont="1" applyBorder="1" applyAlignment="1">
      <alignment horizontal="center" vertical="center" shrinkToFit="1"/>
    </xf>
    <xf numFmtId="41" fontId="29" fillId="0" borderId="1" xfId="51" applyFont="1" applyBorder="1" applyAlignment="1">
      <alignment horizontal="center" vertical="center" shrinkToFit="1"/>
    </xf>
    <xf numFmtId="41" fontId="10" fillId="0" borderId="11" xfId="51" applyFont="1" applyBorder="1" applyAlignment="1">
      <alignment horizontal="center" vertical="center"/>
    </xf>
    <xf numFmtId="41" fontId="10" fillId="0" borderId="1" xfId="51" applyFont="1" applyBorder="1" applyAlignment="1">
      <alignment horizontal="center" vertical="center"/>
    </xf>
    <xf numFmtId="41" fontId="10" fillId="0" borderId="17" xfId="51" applyFont="1" applyBorder="1" applyAlignment="1">
      <alignment horizontal="center" vertical="center"/>
    </xf>
    <xf numFmtId="0" fontId="22" fillId="4" borderId="24" xfId="48" applyFont="1" applyFill="1" applyBorder="1" applyAlignment="1">
      <alignment horizontal="center" vertical="center"/>
    </xf>
    <xf numFmtId="0" fontId="22" fillId="4" borderId="25" xfId="48" applyFont="1" applyFill="1" applyBorder="1" applyAlignment="1">
      <alignment horizontal="center" vertical="center"/>
    </xf>
    <xf numFmtId="0" fontId="22" fillId="4" borderId="26" xfId="48" applyFont="1" applyFill="1" applyBorder="1" applyAlignment="1">
      <alignment horizontal="center" vertical="center"/>
    </xf>
    <xf numFmtId="0" fontId="22" fillId="4" borderId="4" xfId="48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2" fillId="4" borderId="28" xfId="48" applyFont="1" applyFill="1" applyBorder="1" applyAlignment="1">
      <alignment horizontal="center" vertical="center"/>
    </xf>
    <xf numFmtId="41" fontId="29" fillId="0" borderId="4" xfId="51" applyFont="1" applyBorder="1" applyAlignment="1">
      <alignment horizontal="center" vertical="center"/>
    </xf>
    <xf numFmtId="41" fontId="29" fillId="0" borderId="4" xfId="51" applyFont="1" applyBorder="1" applyAlignment="1">
      <alignment horizontal="right" vertical="center"/>
    </xf>
    <xf numFmtId="41" fontId="29" fillId="0" borderId="4" xfId="51" applyFont="1" applyFill="1" applyBorder="1" applyAlignment="1">
      <alignment horizontal="center" vertical="center"/>
    </xf>
    <xf numFmtId="41" fontId="29" fillId="0" borderId="4" xfId="51" applyFont="1" applyBorder="1" applyAlignment="1">
      <alignment horizontal="center" vertical="center" shrinkToFit="1"/>
    </xf>
    <xf numFmtId="41" fontId="33" fillId="0" borderId="14" xfId="49" applyFont="1" applyBorder="1" applyAlignment="1">
      <alignment horizontal="center" vertical="center"/>
    </xf>
    <xf numFmtId="0" fontId="22" fillId="4" borderId="29" xfId="48" applyFont="1" applyFill="1" applyBorder="1" applyAlignment="1">
      <alignment horizontal="center" vertical="center"/>
    </xf>
    <xf numFmtId="0" fontId="22" fillId="4" borderId="30" xfId="48" applyFont="1" applyFill="1" applyBorder="1" applyAlignment="1">
      <alignment horizontal="center" vertical="center"/>
    </xf>
    <xf numFmtId="41" fontId="4" fillId="0" borderId="31" xfId="51" applyFont="1" applyFill="1" applyBorder="1" applyAlignment="1">
      <alignment vertical="center"/>
    </xf>
    <xf numFmtId="41" fontId="4" fillId="0" borderId="32" xfId="51" applyFont="1" applyFill="1" applyBorder="1" applyAlignment="1">
      <alignment vertical="center"/>
    </xf>
    <xf numFmtId="41" fontId="4" fillId="0" borderId="32" xfId="51" applyFont="1" applyFill="1" applyBorder="1" applyAlignment="1">
      <alignment horizontal="center" vertical="center"/>
    </xf>
    <xf numFmtId="41" fontId="4" fillId="0" borderId="32" xfId="51" applyFont="1" applyBorder="1" applyAlignment="1">
      <alignment horizontal="center" vertical="center"/>
    </xf>
    <xf numFmtId="41" fontId="32" fillId="0" borderId="33" xfId="49" applyFont="1" applyBorder="1" applyAlignment="1">
      <alignment horizontal="center" vertical="center"/>
    </xf>
    <xf numFmtId="41" fontId="32" fillId="0" borderId="34" xfId="49" applyFont="1" applyBorder="1" applyAlignment="1">
      <alignment horizontal="center" vertical="center"/>
    </xf>
    <xf numFmtId="41" fontId="32" fillId="0" borderId="35" xfId="49" applyFont="1" applyBorder="1" applyAlignment="1">
      <alignment horizontal="center" vertical="center"/>
    </xf>
    <xf numFmtId="0" fontId="5" fillId="0" borderId="11" xfId="48" applyFont="1" applyBorder="1" applyAlignment="1">
      <alignment horizontal="center" vertical="center"/>
    </xf>
    <xf numFmtId="0" fontId="5" fillId="0" borderId="1" xfId="48" applyFont="1" applyBorder="1" applyAlignment="1">
      <alignment horizontal="center" vertical="center"/>
    </xf>
    <xf numFmtId="0" fontId="5" fillId="0" borderId="4" xfId="48" applyFont="1" applyBorder="1" applyAlignment="1">
      <alignment horizontal="center" vertical="center"/>
    </xf>
    <xf numFmtId="0" fontId="31" fillId="0" borderId="12" xfId="48" applyFont="1" applyBorder="1" applyAlignment="1">
      <alignment horizontal="center" vertical="center"/>
    </xf>
    <xf numFmtId="0" fontId="31" fillId="0" borderId="13" xfId="48" applyFont="1" applyBorder="1" applyAlignment="1">
      <alignment horizontal="center" vertical="center"/>
    </xf>
    <xf numFmtId="0" fontId="31" fillId="0" borderId="14" xfId="48" applyFont="1" applyBorder="1" applyAlignment="1">
      <alignment horizontal="center" vertical="center"/>
    </xf>
    <xf numFmtId="0" fontId="25" fillId="0" borderId="0" xfId="50" applyFont="1" applyBorder="1" applyAlignment="1">
      <alignment horizontal="right" vertical="center"/>
    </xf>
    <xf numFmtId="0" fontId="22" fillId="0" borderId="0" xfId="50" applyFont="1" applyBorder="1" applyAlignment="1">
      <alignment horizontal="center" vertical="center"/>
    </xf>
    <xf numFmtId="0" fontId="27" fillId="0" borderId="11" xfId="48" applyFont="1" applyBorder="1" applyAlignment="1">
      <alignment horizontal="center" vertical="center"/>
    </xf>
    <xf numFmtId="0" fontId="27" fillId="0" borderId="1" xfId="48" applyFont="1" applyBorder="1" applyAlignment="1">
      <alignment horizontal="center" vertical="center"/>
    </xf>
    <xf numFmtId="0" fontId="27" fillId="0" borderId="4" xfId="48" applyFont="1" applyBorder="1" applyAlignment="1">
      <alignment horizontal="center" vertical="center"/>
    </xf>
    <xf numFmtId="0" fontId="27" fillId="0" borderId="11" xfId="48" applyFont="1" applyBorder="1" applyAlignment="1">
      <alignment horizontal="center" vertical="center" textRotation="255"/>
    </xf>
    <xf numFmtId="0" fontId="27" fillId="0" borderId="1" xfId="48" applyFont="1" applyBorder="1" applyAlignment="1">
      <alignment horizontal="center" vertical="center" textRotation="255"/>
    </xf>
    <xf numFmtId="0" fontId="27" fillId="0" borderId="3" xfId="48" applyFont="1" applyBorder="1" applyAlignment="1">
      <alignment horizontal="center" vertical="center"/>
    </xf>
    <xf numFmtId="0" fontId="27" fillId="0" borderId="2" xfId="48" applyFont="1" applyBorder="1" applyAlignment="1">
      <alignment horizontal="center" vertical="center"/>
    </xf>
    <xf numFmtId="0" fontId="21" fillId="0" borderId="0" xfId="46" applyFont="1" applyAlignment="1">
      <alignment horizontal="center" vertical="center"/>
    </xf>
    <xf numFmtId="37" fontId="23" fillId="0" borderId="7" xfId="47" applyFont="1" applyBorder="1" applyAlignment="1">
      <alignment horizontal="center" vertical="center"/>
    </xf>
    <xf numFmtId="0" fontId="22" fillId="4" borderId="9" xfId="48" applyFont="1" applyFill="1" applyBorder="1" applyAlignment="1">
      <alignment horizontal="center" vertical="center"/>
    </xf>
    <xf numFmtId="0" fontId="22" fillId="4" borderId="10" xfId="48" applyFont="1" applyFill="1" applyBorder="1" applyAlignment="1">
      <alignment horizontal="center" vertical="center"/>
    </xf>
    <xf numFmtId="0" fontId="22" fillId="4" borderId="16" xfId="48" applyFont="1" applyFill="1" applyBorder="1" applyAlignment="1">
      <alignment horizontal="center" vertical="center"/>
    </xf>
    <xf numFmtId="0" fontId="22" fillId="4" borderId="11" xfId="48" applyFont="1" applyFill="1" applyBorder="1" applyAlignment="1">
      <alignment horizontal="center" vertical="center"/>
    </xf>
    <xf numFmtId="0" fontId="22" fillId="4" borderId="1" xfId="48" applyFont="1" applyFill="1" applyBorder="1" applyAlignment="1">
      <alignment horizontal="center" vertical="center"/>
    </xf>
    <xf numFmtId="0" fontId="22" fillId="4" borderId="4" xfId="48" applyFont="1" applyFill="1" applyBorder="1" applyAlignment="1">
      <alignment horizontal="center" vertical="center"/>
    </xf>
    <xf numFmtId="0" fontId="25" fillId="4" borderId="20" xfId="46" applyFont="1" applyFill="1" applyBorder="1" applyAlignment="1">
      <alignment horizontal="center" vertical="center"/>
    </xf>
    <xf numFmtId="0" fontId="25" fillId="4" borderId="21" xfId="46" applyFont="1" applyFill="1" applyBorder="1" applyAlignment="1">
      <alignment horizontal="center" vertical="center"/>
    </xf>
    <xf numFmtId="0" fontId="25" fillId="4" borderId="22" xfId="46" applyFont="1" applyFill="1" applyBorder="1" applyAlignment="1">
      <alignment horizontal="center" vertical="center"/>
    </xf>
    <xf numFmtId="0" fontId="25" fillId="4" borderId="23" xfId="46" applyFont="1" applyFill="1" applyBorder="1" applyAlignment="1">
      <alignment horizontal="center" vertical="center"/>
    </xf>
    <xf numFmtId="0" fontId="22" fillId="4" borderId="19" xfId="48" applyFont="1" applyFill="1" applyBorder="1" applyAlignment="1">
      <alignment horizontal="center" vertical="center"/>
    </xf>
    <xf numFmtId="0" fontId="22" fillId="4" borderId="27" xfId="48" applyFont="1" applyFill="1" applyBorder="1" applyAlignment="1">
      <alignment horizontal="center" vertical="center"/>
    </xf>
  </cellXfs>
  <cellStyles count="52">
    <cellStyle name="??&amp;O?&amp;H?_x0008__x000f__x0007_?_x0007__x0001__x0001_" xfId="3"/>
    <cellStyle name="_건축심사내역서-최종" xfId="4"/>
    <cellStyle name="2)" xfId="5"/>
    <cellStyle name="AeE­ [0]_¼oAI¼º " xfId="6"/>
    <cellStyle name="AeE­_¼oAI¼º " xfId="7"/>
    <cellStyle name="AÞ¸¶ [0]_¼oAI¼º " xfId="8"/>
    <cellStyle name="AÞ¸¶_¼oAI¼º " xfId="9"/>
    <cellStyle name="C￥AØ_  FAB AIA¤  " xfId="10"/>
    <cellStyle name="category" xfId="11"/>
    <cellStyle name="Comma [0]_ SG&amp;A Bridge " xfId="12"/>
    <cellStyle name="Comma_ SG&amp;A Bridge " xfId="13"/>
    <cellStyle name="Currency [0]" xfId="14"/>
    <cellStyle name="Currency_ SG&amp;A Bridge " xfId="15"/>
    <cellStyle name="Grey" xfId="16"/>
    <cellStyle name="HEADER" xfId="17"/>
    <cellStyle name="Header1" xfId="18"/>
    <cellStyle name="Header2" xfId="19"/>
    <cellStyle name="Input [yellow]" xfId="20"/>
    <cellStyle name="Model" xfId="21"/>
    <cellStyle name="no dec" xfId="22"/>
    <cellStyle name="Normal - Style1" xfId="23"/>
    <cellStyle name="Normal - 유형1" xfId="24"/>
    <cellStyle name="Normal_ SG&amp;A Bridge " xfId="25"/>
    <cellStyle name="Percent [2]" xfId="26"/>
    <cellStyle name="subhead" xfId="27"/>
    <cellStyle name="고정소숫점" xfId="28"/>
    <cellStyle name="고정출력1" xfId="29"/>
    <cellStyle name="고정출력2" xfId="30"/>
    <cellStyle name="날짜" xfId="31"/>
    <cellStyle name="달러" xfId="32"/>
    <cellStyle name="뒤에 오는 하이퍼링크_내역(432)" xfId="33"/>
    <cellStyle name="백분율 2" xfId="2"/>
    <cellStyle name="뷭?_BOOKSHIP" xfId="34"/>
    <cellStyle name="숫자(R)" xfId="35"/>
    <cellStyle name="쉼표 [0]" xfId="51" builtinId="6"/>
    <cellStyle name="쉼표 [0] 2" xfId="1"/>
    <cellStyle name="쉼표 [0] 3" xfId="36"/>
    <cellStyle name="쉼표 [0] 4" xfId="49"/>
    <cellStyle name="스타일 1" xfId="37"/>
    <cellStyle name="자리수" xfId="38"/>
    <cellStyle name="자리수0" xfId="39"/>
    <cellStyle name="콤마 [0]_(type)총괄" xfId="40"/>
    <cellStyle name="콤마_(type)총괄" xfId="41"/>
    <cellStyle name="퍼센트" xfId="42"/>
    <cellStyle name="표준" xfId="0" builtinId="0"/>
    <cellStyle name="표준 2 2" xfId="50"/>
    <cellStyle name="표준 4" xfId="47"/>
    <cellStyle name="표준_G.설계원가폼(50~100억미만)" xfId="48"/>
    <cellStyle name="표준_견적양식_벧엘회07" xfId="46"/>
    <cellStyle name="합산" xfId="43"/>
    <cellStyle name="화폐기호" xfId="44"/>
    <cellStyle name="화폐기호0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</sheetNames>
    <sheetDataSet>
      <sheetData sheetId="0" refreshError="1"/>
      <sheetData sheetId="1"/>
      <sheetData sheetId="2"/>
      <sheetData sheetId="3"/>
      <sheetData sheetId="4"/>
      <sheetData sheetId="5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</sheetNames>
    <sheetDataSet>
      <sheetData sheetId="0"/>
      <sheetData sheetId="1"/>
      <sheetData sheetId="2"/>
      <sheetData sheetId="3"/>
      <sheetData sheetId="4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</sheetNames>
    <sheetDataSet>
      <sheetData sheetId="0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tabSelected="1" workbookViewId="0">
      <selection activeCell="M4" sqref="M4:O4"/>
    </sheetView>
  </sheetViews>
  <sheetFormatPr defaultRowHeight="16.5"/>
  <cols>
    <col min="3" max="3" width="20.625" customWidth="1"/>
    <col min="4" max="5" width="11.25" customWidth="1"/>
    <col min="7" max="8" width="12.125" customWidth="1"/>
    <col min="9" max="9" width="9.625" bestFit="1" customWidth="1"/>
    <col min="10" max="11" width="12.375" customWidth="1"/>
    <col min="12" max="12" width="11.125" bestFit="1" customWidth="1"/>
    <col min="13" max="15" width="11.375" customWidth="1"/>
    <col min="16" max="16" width="11.875" bestFit="1" customWidth="1"/>
  </cols>
  <sheetData>
    <row r="1" spans="1:15">
      <c r="A1" s="64" t="s">
        <v>1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6.25" thickBot="1">
      <c r="A2" s="1" t="s">
        <v>39</v>
      </c>
      <c r="B2" s="1"/>
      <c r="C2" s="1"/>
      <c r="D2" s="1"/>
      <c r="E2" s="1"/>
      <c r="F2" s="1"/>
      <c r="G2" s="2"/>
      <c r="H2" s="2"/>
      <c r="I2" s="65"/>
      <c r="J2" s="65"/>
      <c r="K2" s="65"/>
      <c r="L2" s="65"/>
      <c r="M2" s="65"/>
      <c r="N2" s="14"/>
      <c r="O2" s="3" t="s">
        <v>2</v>
      </c>
    </row>
    <row r="3" spans="1:15" ht="17.25" thickBot="1">
      <c r="A3" s="66" t="s">
        <v>3</v>
      </c>
      <c r="B3" s="67"/>
      <c r="C3" s="68"/>
      <c r="D3" s="72" t="s">
        <v>4</v>
      </c>
      <c r="E3" s="73"/>
      <c r="F3" s="73"/>
      <c r="G3" s="73"/>
      <c r="H3" s="73"/>
      <c r="I3" s="73"/>
      <c r="J3" s="73"/>
      <c r="K3" s="73"/>
      <c r="L3" s="73"/>
      <c r="M3" s="73"/>
      <c r="N3" s="74"/>
      <c r="O3" s="75"/>
    </row>
    <row r="4" spans="1:15">
      <c r="A4" s="69"/>
      <c r="B4" s="70"/>
      <c r="C4" s="71"/>
      <c r="D4" s="76" t="s">
        <v>5</v>
      </c>
      <c r="E4" s="76"/>
      <c r="F4" s="76"/>
      <c r="G4" s="29" t="s">
        <v>38</v>
      </c>
      <c r="H4" s="30" t="s">
        <v>38</v>
      </c>
      <c r="I4" s="31" t="s">
        <v>37</v>
      </c>
      <c r="J4" s="76" t="s">
        <v>6</v>
      </c>
      <c r="K4" s="76"/>
      <c r="L4" s="76"/>
      <c r="M4" s="77" t="s">
        <v>7</v>
      </c>
      <c r="N4" s="77"/>
      <c r="O4" s="77"/>
    </row>
    <row r="5" spans="1:15">
      <c r="A5" s="69"/>
      <c r="B5" s="70"/>
      <c r="C5" s="71"/>
      <c r="D5" s="7" t="s">
        <v>35</v>
      </c>
      <c r="E5" s="8" t="s">
        <v>36</v>
      </c>
      <c r="F5" s="15" t="s">
        <v>34</v>
      </c>
      <c r="G5" s="7" t="s">
        <v>35</v>
      </c>
      <c r="H5" s="8" t="s">
        <v>36</v>
      </c>
      <c r="I5" s="15" t="s">
        <v>33</v>
      </c>
      <c r="J5" s="7" t="s">
        <v>35</v>
      </c>
      <c r="K5" s="8" t="s">
        <v>36</v>
      </c>
      <c r="L5" s="32" t="s">
        <v>33</v>
      </c>
      <c r="M5" s="34" t="s">
        <v>35</v>
      </c>
      <c r="N5" s="40" t="s">
        <v>36</v>
      </c>
      <c r="O5" s="41" t="s">
        <v>33</v>
      </c>
    </row>
    <row r="6" spans="1:15">
      <c r="A6" s="60" t="s">
        <v>8</v>
      </c>
      <c r="B6" s="61" t="s">
        <v>9</v>
      </c>
      <c r="C6" s="4" t="s">
        <v>10</v>
      </c>
      <c r="D6" s="16">
        <v>9590000</v>
      </c>
      <c r="E6" s="17">
        <v>7068040</v>
      </c>
      <c r="F6" s="18">
        <v>4580000</v>
      </c>
      <c r="G6" s="16">
        <v>23020000</v>
      </c>
      <c r="H6" s="17">
        <v>15150000</v>
      </c>
      <c r="I6" s="18">
        <v>5068000</v>
      </c>
      <c r="J6" s="16">
        <v>9525539</v>
      </c>
      <c r="K6" s="17">
        <v>1450466</v>
      </c>
      <c r="L6" s="35">
        <v>3628773</v>
      </c>
      <c r="M6" s="42">
        <f>D6</f>
        <v>9590000</v>
      </c>
      <c r="N6" s="19">
        <f>E6</f>
        <v>7068040</v>
      </c>
      <c r="O6" s="43">
        <f>F6</f>
        <v>4580000</v>
      </c>
    </row>
    <row r="7" spans="1:15">
      <c r="A7" s="60"/>
      <c r="B7" s="61"/>
      <c r="C7" s="4" t="s">
        <v>11</v>
      </c>
      <c r="D7" s="16"/>
      <c r="E7" s="17"/>
      <c r="F7" s="18"/>
      <c r="G7" s="16"/>
      <c r="H7" s="17"/>
      <c r="I7" s="18"/>
      <c r="J7" s="20"/>
      <c r="K7" s="21"/>
      <c r="L7" s="36">
        <v>0</v>
      </c>
      <c r="M7" s="42">
        <v>0</v>
      </c>
      <c r="N7" s="19">
        <f t="shared" ref="N7:N24" si="0">E7</f>
        <v>0</v>
      </c>
      <c r="O7" s="43">
        <f t="shared" ref="O7:O24" si="1">F7</f>
        <v>0</v>
      </c>
    </row>
    <row r="8" spans="1:15">
      <c r="A8" s="60"/>
      <c r="B8" s="61"/>
      <c r="C8" s="4" t="s">
        <v>12</v>
      </c>
      <c r="D8" s="16">
        <f>SUM(D6:D7)</f>
        <v>9590000</v>
      </c>
      <c r="E8" s="17">
        <f>SUM(E6:E7)</f>
        <v>7068040</v>
      </c>
      <c r="F8" s="18">
        <f>F6</f>
        <v>4580000</v>
      </c>
      <c r="G8" s="16">
        <f>SUM(G6:G7)</f>
        <v>23020000</v>
      </c>
      <c r="H8" s="17">
        <f>SUM(H6:H7)</f>
        <v>15150000</v>
      </c>
      <c r="I8" s="18">
        <f>I6</f>
        <v>5068000</v>
      </c>
      <c r="J8" s="16">
        <f>SUM(J6:J7)</f>
        <v>9525539</v>
      </c>
      <c r="K8" s="17">
        <f>SUM(K6:K7)</f>
        <v>1450466</v>
      </c>
      <c r="L8" s="35">
        <f>SUM(L6:L7)</f>
        <v>3628773</v>
      </c>
      <c r="M8" s="42">
        <f>D8</f>
        <v>9590000</v>
      </c>
      <c r="N8" s="19">
        <f t="shared" si="0"/>
        <v>7068040</v>
      </c>
      <c r="O8" s="43">
        <f t="shared" si="1"/>
        <v>4580000</v>
      </c>
    </row>
    <row r="9" spans="1:15">
      <c r="A9" s="60"/>
      <c r="B9" s="61" t="s">
        <v>13</v>
      </c>
      <c r="C9" s="4" t="s">
        <v>14</v>
      </c>
      <c r="D9" s="16">
        <v>7440000</v>
      </c>
      <c r="E9" s="17">
        <v>6097960</v>
      </c>
      <c r="F9" s="18">
        <v>3268000</v>
      </c>
      <c r="G9" s="16"/>
      <c r="H9" s="17"/>
      <c r="I9" s="18">
        <v>3268000</v>
      </c>
      <c r="J9" s="16">
        <v>10383195</v>
      </c>
      <c r="K9" s="17">
        <v>12241167</v>
      </c>
      <c r="L9" s="35">
        <v>6107794</v>
      </c>
      <c r="M9" s="42">
        <f>D9</f>
        <v>7440000</v>
      </c>
      <c r="N9" s="19">
        <f t="shared" si="0"/>
        <v>6097960</v>
      </c>
      <c r="O9" s="43">
        <f t="shared" si="1"/>
        <v>3268000</v>
      </c>
    </row>
    <row r="10" spans="1:15">
      <c r="A10" s="60"/>
      <c r="B10" s="61"/>
      <c r="C10" s="4" t="s">
        <v>15</v>
      </c>
      <c r="D10" s="16"/>
      <c r="E10" s="17"/>
      <c r="F10" s="18">
        <v>0</v>
      </c>
      <c r="G10" s="16"/>
      <c r="H10" s="17"/>
      <c r="I10" s="18"/>
      <c r="J10" s="22">
        <v>830655</v>
      </c>
      <c r="K10" s="23">
        <v>1113946</v>
      </c>
      <c r="L10" s="37">
        <v>555809</v>
      </c>
      <c r="M10" s="42">
        <f>D10</f>
        <v>0</v>
      </c>
      <c r="N10" s="19">
        <f t="shared" si="0"/>
        <v>0</v>
      </c>
      <c r="O10" s="43">
        <f t="shared" si="1"/>
        <v>0</v>
      </c>
    </row>
    <row r="11" spans="1:15">
      <c r="A11" s="60"/>
      <c r="B11" s="61"/>
      <c r="C11" s="4" t="s">
        <v>12</v>
      </c>
      <c r="D11" s="16">
        <f t="shared" ref="D11:L11" si="2">SUM(D9:D10)</f>
        <v>7440000</v>
      </c>
      <c r="E11" s="17">
        <f t="shared" si="2"/>
        <v>6097960</v>
      </c>
      <c r="F11" s="18">
        <f t="shared" si="2"/>
        <v>3268000</v>
      </c>
      <c r="G11" s="16">
        <f t="shared" si="2"/>
        <v>0</v>
      </c>
      <c r="H11" s="17">
        <f t="shared" si="2"/>
        <v>0</v>
      </c>
      <c r="I11" s="18">
        <f t="shared" si="2"/>
        <v>3268000</v>
      </c>
      <c r="J11" s="16">
        <f t="shared" si="2"/>
        <v>11213850</v>
      </c>
      <c r="K11" s="17">
        <f t="shared" si="2"/>
        <v>13355113</v>
      </c>
      <c r="L11" s="35">
        <f t="shared" si="2"/>
        <v>6663603</v>
      </c>
      <c r="M11" s="42">
        <f>D11</f>
        <v>7440000</v>
      </c>
      <c r="N11" s="19">
        <f t="shared" si="0"/>
        <v>6097960</v>
      </c>
      <c r="O11" s="43">
        <f t="shared" si="1"/>
        <v>3268000</v>
      </c>
    </row>
    <row r="12" spans="1:15">
      <c r="A12" s="60"/>
      <c r="B12" s="61" t="s">
        <v>16</v>
      </c>
      <c r="C12" s="4" t="s">
        <v>17</v>
      </c>
      <c r="D12" s="16"/>
      <c r="E12" s="17"/>
      <c r="F12" s="18"/>
      <c r="G12" s="16"/>
      <c r="H12" s="17"/>
      <c r="I12" s="18"/>
      <c r="J12" s="16"/>
      <c r="K12" s="17"/>
      <c r="L12" s="35"/>
      <c r="M12" s="42">
        <f>D12</f>
        <v>0</v>
      </c>
      <c r="N12" s="19">
        <f t="shared" si="0"/>
        <v>0</v>
      </c>
      <c r="O12" s="43">
        <f t="shared" si="1"/>
        <v>0</v>
      </c>
    </row>
    <row r="13" spans="1:15">
      <c r="A13" s="60"/>
      <c r="B13" s="61"/>
      <c r="C13" s="4" t="s">
        <v>18</v>
      </c>
      <c r="D13" s="16">
        <v>279000</v>
      </c>
      <c r="E13" s="17">
        <v>228673</v>
      </c>
      <c r="F13" s="18">
        <v>122550</v>
      </c>
      <c r="G13" s="16">
        <v>410625</v>
      </c>
      <c r="H13" s="17">
        <v>275148</v>
      </c>
      <c r="I13" s="18">
        <v>122550</v>
      </c>
      <c r="J13" s="16">
        <v>420519</v>
      </c>
      <c r="K13" s="17">
        <v>500816</v>
      </c>
      <c r="L13" s="35">
        <v>249885</v>
      </c>
      <c r="M13" s="42">
        <f>G13</f>
        <v>410625</v>
      </c>
      <c r="N13" s="19">
        <f t="shared" si="0"/>
        <v>228673</v>
      </c>
      <c r="O13" s="43">
        <f t="shared" si="1"/>
        <v>122550</v>
      </c>
    </row>
    <row r="14" spans="1:15">
      <c r="A14" s="60"/>
      <c r="B14" s="61"/>
      <c r="C14" s="4" t="s">
        <v>19</v>
      </c>
      <c r="D14" s="16">
        <v>64718</v>
      </c>
      <c r="E14" s="17">
        <v>53052</v>
      </c>
      <c r="F14" s="18">
        <v>28432</v>
      </c>
      <c r="G14" s="16">
        <v>95265</v>
      </c>
      <c r="H14" s="17">
        <v>63834</v>
      </c>
      <c r="I14" s="18">
        <v>28432</v>
      </c>
      <c r="J14" s="24">
        <v>97560</v>
      </c>
      <c r="K14" s="25">
        <v>116189</v>
      </c>
      <c r="L14" s="38">
        <v>57973</v>
      </c>
      <c r="M14" s="42">
        <f>G14</f>
        <v>95265</v>
      </c>
      <c r="N14" s="19">
        <f t="shared" si="0"/>
        <v>53052</v>
      </c>
      <c r="O14" s="43">
        <f t="shared" si="1"/>
        <v>28432</v>
      </c>
    </row>
    <row r="15" spans="1:15">
      <c r="A15" s="60"/>
      <c r="B15" s="61"/>
      <c r="C15" s="4" t="s">
        <v>20</v>
      </c>
      <c r="D15" s="16"/>
      <c r="E15" s="17"/>
      <c r="F15" s="18"/>
      <c r="G15" s="16"/>
      <c r="H15" s="17"/>
      <c r="I15" s="18"/>
      <c r="J15" s="16"/>
      <c r="K15" s="17"/>
      <c r="L15" s="35"/>
      <c r="M15" s="42">
        <f>D15</f>
        <v>0</v>
      </c>
      <c r="N15" s="19">
        <f t="shared" si="0"/>
        <v>0</v>
      </c>
      <c r="O15" s="43">
        <f t="shared" si="1"/>
        <v>0</v>
      </c>
    </row>
    <row r="16" spans="1:15">
      <c r="A16" s="60"/>
      <c r="B16" s="61"/>
      <c r="C16" s="4" t="s">
        <v>21</v>
      </c>
      <c r="D16" s="16"/>
      <c r="E16" s="17"/>
      <c r="F16" s="18"/>
      <c r="G16" s="16"/>
      <c r="H16" s="17"/>
      <c r="I16" s="18"/>
      <c r="J16" s="16">
        <v>1161405</v>
      </c>
      <c r="K16" s="17">
        <v>755084</v>
      </c>
      <c r="L16" s="35">
        <v>524911</v>
      </c>
      <c r="M16" s="42">
        <f>G16</f>
        <v>0</v>
      </c>
      <c r="N16" s="19">
        <f t="shared" si="0"/>
        <v>0</v>
      </c>
      <c r="O16" s="43">
        <f t="shared" si="1"/>
        <v>0</v>
      </c>
    </row>
    <row r="17" spans="1:16">
      <c r="A17" s="60"/>
      <c r="B17" s="61"/>
      <c r="C17" s="4" t="s">
        <v>22</v>
      </c>
      <c r="D17" s="16">
        <f t="shared" ref="D17:L17" si="3">SUM(D12:D16)</f>
        <v>343718</v>
      </c>
      <c r="E17" s="17">
        <f t="shared" si="3"/>
        <v>281725</v>
      </c>
      <c r="F17" s="18">
        <f t="shared" si="3"/>
        <v>150982</v>
      </c>
      <c r="G17" s="16">
        <f t="shared" si="3"/>
        <v>505890</v>
      </c>
      <c r="H17" s="17">
        <f t="shared" si="3"/>
        <v>338982</v>
      </c>
      <c r="I17" s="18">
        <f t="shared" si="3"/>
        <v>150982</v>
      </c>
      <c r="J17" s="16">
        <f t="shared" si="3"/>
        <v>1679484</v>
      </c>
      <c r="K17" s="17">
        <f t="shared" si="3"/>
        <v>1372089</v>
      </c>
      <c r="L17" s="35">
        <f t="shared" si="3"/>
        <v>832769</v>
      </c>
      <c r="M17" s="42">
        <f t="shared" ref="M17:M24" si="4">D17</f>
        <v>343718</v>
      </c>
      <c r="N17" s="19">
        <f t="shared" si="0"/>
        <v>281725</v>
      </c>
      <c r="O17" s="43">
        <f t="shared" si="1"/>
        <v>150982</v>
      </c>
    </row>
    <row r="18" spans="1:16">
      <c r="A18" s="57" t="s">
        <v>0</v>
      </c>
      <c r="B18" s="58"/>
      <c r="C18" s="59"/>
      <c r="D18" s="16">
        <v>17373718</v>
      </c>
      <c r="E18" s="17">
        <v>13447725</v>
      </c>
      <c r="F18" s="18">
        <f>F8+F11+F17</f>
        <v>7998982</v>
      </c>
      <c r="G18" s="16">
        <v>23525890</v>
      </c>
      <c r="H18" s="17">
        <v>15488982</v>
      </c>
      <c r="I18" s="18">
        <f>I8+I11+I17</f>
        <v>8486982</v>
      </c>
      <c r="J18" s="16">
        <f>J8+J11+J17</f>
        <v>22418873</v>
      </c>
      <c r="K18" s="17">
        <v>16177668</v>
      </c>
      <c r="L18" s="35">
        <f>L8+L11+L17</f>
        <v>11125145</v>
      </c>
      <c r="M18" s="42">
        <f t="shared" si="4"/>
        <v>17373718</v>
      </c>
      <c r="N18" s="19">
        <f t="shared" si="0"/>
        <v>13447725</v>
      </c>
      <c r="O18" s="43">
        <f t="shared" si="1"/>
        <v>7998982</v>
      </c>
    </row>
    <row r="19" spans="1:16">
      <c r="A19" s="57" t="s">
        <v>23</v>
      </c>
      <c r="B19" s="58"/>
      <c r="C19" s="59"/>
      <c r="D19" s="16"/>
      <c r="E19" s="17"/>
      <c r="F19" s="18"/>
      <c r="G19" s="16"/>
      <c r="H19" s="17"/>
      <c r="I19" s="18"/>
      <c r="J19" s="24">
        <v>1233038</v>
      </c>
      <c r="K19" s="25">
        <v>808883</v>
      </c>
      <c r="L19" s="38">
        <v>556257</v>
      </c>
      <c r="M19" s="42">
        <f t="shared" si="4"/>
        <v>0</v>
      </c>
      <c r="N19" s="19">
        <f t="shared" si="0"/>
        <v>0</v>
      </c>
      <c r="O19" s="43">
        <f t="shared" si="1"/>
        <v>0</v>
      </c>
    </row>
    <row r="20" spans="1:16">
      <c r="A20" s="57" t="s">
        <v>31</v>
      </c>
      <c r="B20" s="58"/>
      <c r="C20" s="59"/>
      <c r="D20" s="16">
        <v>808226</v>
      </c>
      <c r="E20" s="17">
        <v>643200</v>
      </c>
      <c r="F20" s="18">
        <v>364660</v>
      </c>
      <c r="G20" s="16">
        <v>1019565</v>
      </c>
      <c r="H20" s="17">
        <v>874654</v>
      </c>
      <c r="I20" s="18">
        <v>387100</v>
      </c>
      <c r="J20" s="16">
        <v>1695089</v>
      </c>
      <c r="K20" s="17">
        <v>2119010</v>
      </c>
      <c r="L20" s="35">
        <v>1098539</v>
      </c>
      <c r="M20" s="42">
        <f t="shared" si="4"/>
        <v>808226</v>
      </c>
      <c r="N20" s="19">
        <f t="shared" si="0"/>
        <v>643200</v>
      </c>
      <c r="O20" s="44">
        <f t="shared" si="1"/>
        <v>364660</v>
      </c>
    </row>
    <row r="21" spans="1:16">
      <c r="A21" s="62" t="s">
        <v>24</v>
      </c>
      <c r="B21" s="63"/>
      <c r="C21" s="63"/>
      <c r="D21" s="16"/>
      <c r="E21" s="17"/>
      <c r="F21" s="18"/>
      <c r="G21" s="16"/>
      <c r="H21" s="17"/>
      <c r="I21" s="18"/>
      <c r="J21" s="16">
        <v>123000</v>
      </c>
      <c r="K21" s="17">
        <v>184600</v>
      </c>
      <c r="L21" s="35">
        <v>184600</v>
      </c>
      <c r="M21" s="42"/>
      <c r="N21" s="19">
        <f t="shared" si="0"/>
        <v>0</v>
      </c>
      <c r="O21" s="44">
        <f t="shared" si="1"/>
        <v>0</v>
      </c>
    </row>
    <row r="22" spans="1:16">
      <c r="A22" s="57" t="s">
        <v>25</v>
      </c>
      <c r="B22" s="58"/>
      <c r="C22" s="59"/>
      <c r="D22" s="16">
        <v>18181944</v>
      </c>
      <c r="E22" s="17">
        <v>14090925</v>
      </c>
      <c r="F22" s="18">
        <f>(F18+F19+F20+F21)</f>
        <v>8363642</v>
      </c>
      <c r="G22" s="16">
        <v>24545455</v>
      </c>
      <c r="H22" s="17">
        <v>16363636</v>
      </c>
      <c r="I22" s="18">
        <f>(I18+I19+I20+I21)</f>
        <v>8874082</v>
      </c>
      <c r="J22" s="16">
        <f>J18+J19+J20+J21</f>
        <v>25470000</v>
      </c>
      <c r="K22" s="17">
        <v>19290161</v>
      </c>
      <c r="L22" s="35">
        <f>ROUNDDOWN(L18+L19+L20+L21,)</f>
        <v>12964541</v>
      </c>
      <c r="M22" s="42">
        <f t="shared" si="4"/>
        <v>18181944</v>
      </c>
      <c r="N22" s="19">
        <f t="shared" si="0"/>
        <v>14090925</v>
      </c>
      <c r="O22" s="45">
        <f t="shared" si="1"/>
        <v>8363642</v>
      </c>
    </row>
    <row r="23" spans="1:16">
      <c r="A23" s="57" t="s">
        <v>26</v>
      </c>
      <c r="B23" s="58"/>
      <c r="C23" s="59"/>
      <c r="D23" s="16">
        <f>D22*0.1</f>
        <v>1818194.4000000001</v>
      </c>
      <c r="E23" s="17">
        <v>1409093</v>
      </c>
      <c r="F23" s="18">
        <f>F22*0.1</f>
        <v>836364.20000000007</v>
      </c>
      <c r="G23" s="16">
        <f>G22*0.1</f>
        <v>2454545.5</v>
      </c>
      <c r="H23" s="17">
        <v>1636364</v>
      </c>
      <c r="I23" s="18">
        <f>I22*0.1</f>
        <v>887408.20000000007</v>
      </c>
      <c r="J23" s="16">
        <f>J22*0.1</f>
        <v>2547000</v>
      </c>
      <c r="K23" s="17">
        <v>1929016</v>
      </c>
      <c r="L23" s="35">
        <f>TRUNC(L22*10%)</f>
        <v>1296454</v>
      </c>
      <c r="M23" s="42">
        <f t="shared" si="4"/>
        <v>1818194.4000000001</v>
      </c>
      <c r="N23" s="19">
        <f t="shared" si="0"/>
        <v>1409093</v>
      </c>
      <c r="O23" s="45">
        <f t="shared" si="1"/>
        <v>836364.20000000007</v>
      </c>
    </row>
    <row r="24" spans="1:16">
      <c r="A24" s="49" t="s">
        <v>27</v>
      </c>
      <c r="B24" s="50"/>
      <c r="C24" s="51"/>
      <c r="D24" s="26">
        <f>D22+D23</f>
        <v>20000138.399999999</v>
      </c>
      <c r="E24" s="27">
        <v>15500018</v>
      </c>
      <c r="F24" s="28">
        <f>F22+F23</f>
        <v>9200006.1999999993</v>
      </c>
      <c r="G24" s="26">
        <f>SUM(G22:G23)</f>
        <v>27000000.5</v>
      </c>
      <c r="H24" s="27">
        <v>18000000</v>
      </c>
      <c r="I24" s="28">
        <f>I22+I23</f>
        <v>9761490.1999999993</v>
      </c>
      <c r="J24" s="16">
        <f>SUM(J22:J23)</f>
        <v>28017000</v>
      </c>
      <c r="K24" s="17">
        <v>21219177</v>
      </c>
      <c r="L24" s="35">
        <f>TRUNC(L22+L23)</f>
        <v>14260995</v>
      </c>
      <c r="M24" s="42">
        <f t="shared" si="4"/>
        <v>20000138.399999999</v>
      </c>
      <c r="N24" s="19">
        <f t="shared" si="0"/>
        <v>15500018</v>
      </c>
      <c r="O24" s="45">
        <f t="shared" si="1"/>
        <v>9200006.1999999993</v>
      </c>
    </row>
    <row r="25" spans="1:16" ht="46.5" customHeight="1" thickBot="1">
      <c r="A25" s="52" t="s">
        <v>28</v>
      </c>
      <c r="B25" s="53"/>
      <c r="C25" s="54"/>
      <c r="D25" s="9">
        <v>20000000</v>
      </c>
      <c r="E25" s="10">
        <v>15500000</v>
      </c>
      <c r="F25" s="12">
        <f>ROUNDDOWN(F24,-3)</f>
        <v>9200000</v>
      </c>
      <c r="G25" s="9">
        <v>27000000</v>
      </c>
      <c r="H25" s="5">
        <f>ROUNDDOWN(H24,-3)</f>
        <v>18000000</v>
      </c>
      <c r="I25" s="12">
        <f>ROUNDDOWN(I24,-3)</f>
        <v>9761000</v>
      </c>
      <c r="J25" s="13">
        <v>28017000</v>
      </c>
      <c r="K25" s="11">
        <v>21219177</v>
      </c>
      <c r="L25" s="39">
        <f>ROUNDDOWN(L24,)</f>
        <v>14260995</v>
      </c>
      <c r="M25" s="46">
        <v>20000000</v>
      </c>
      <c r="N25" s="47">
        <v>15500000</v>
      </c>
      <c r="O25" s="48">
        <v>9200000</v>
      </c>
      <c r="P25" s="33"/>
    </row>
    <row r="26" spans="1:16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</row>
    <row r="27" spans="1:16">
      <c r="A27" s="55" t="s">
        <v>29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  <row r="28" spans="1:16">
      <c r="A28" s="55" t="s">
        <v>30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</row>
    <row r="29" spans="1:16">
      <c r="A29" s="56" t="s">
        <v>32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</row>
  </sheetData>
  <mergeCells count="22">
    <mergeCell ref="A1:O1"/>
    <mergeCell ref="I2:M2"/>
    <mergeCell ref="A3:C5"/>
    <mergeCell ref="D3:O3"/>
    <mergeCell ref="D4:F4"/>
    <mergeCell ref="J4:L4"/>
    <mergeCell ref="M4:O4"/>
    <mergeCell ref="A23:C23"/>
    <mergeCell ref="A6:A17"/>
    <mergeCell ref="B6:B8"/>
    <mergeCell ref="B9:B11"/>
    <mergeCell ref="B12:B17"/>
    <mergeCell ref="A18:C18"/>
    <mergeCell ref="A19:C19"/>
    <mergeCell ref="A20:C20"/>
    <mergeCell ref="A21:C21"/>
    <mergeCell ref="A22:C22"/>
    <mergeCell ref="A24:C24"/>
    <mergeCell ref="A25:C25"/>
    <mergeCell ref="A27:O27"/>
    <mergeCell ref="A28:O28"/>
    <mergeCell ref="A29:O2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산출조사서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Windows 사용자</cp:lastModifiedBy>
  <cp:lastPrinted>2019-05-24T02:41:19Z</cp:lastPrinted>
  <dcterms:created xsi:type="dcterms:W3CDTF">2014-04-15T07:47:38Z</dcterms:created>
  <dcterms:modified xsi:type="dcterms:W3CDTF">2019-06-26T07:34:28Z</dcterms:modified>
</cp:coreProperties>
</file>