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1715" windowHeight="844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Sheet1!$A$1:$M$35</definedName>
  </definedNames>
  <calcPr calcId="125725"/>
</workbook>
</file>

<file path=xl/calcChain.xml><?xml version="1.0" encoding="utf-8"?>
<calcChain xmlns="http://schemas.openxmlformats.org/spreadsheetml/2006/main">
  <c r="M29" i="1"/>
  <c r="G33"/>
  <c r="M27"/>
  <c r="M26"/>
  <c r="M24"/>
  <c r="M23"/>
  <c r="M22"/>
  <c r="M21"/>
  <c r="M18"/>
  <c r="M13"/>
  <c r="M8"/>
  <c r="K33"/>
  <c r="K31"/>
  <c r="K30"/>
  <c r="K32"/>
  <c r="K28"/>
  <c r="J27"/>
  <c r="K27"/>
  <c r="K26"/>
  <c r="J26"/>
  <c r="K24"/>
  <c r="K22"/>
  <c r="J22"/>
  <c r="K18"/>
  <c r="G16"/>
  <c r="K13"/>
  <c r="K16"/>
  <c r="J23"/>
  <c r="K23"/>
  <c r="K25"/>
  <c r="K8"/>
  <c r="G21"/>
  <c r="G8"/>
  <c r="M19"/>
  <c r="G19"/>
  <c r="M20"/>
  <c r="G20"/>
  <c r="G18"/>
  <c r="G7"/>
  <c r="G24"/>
  <c r="G15"/>
  <c r="G14"/>
  <c r="G11"/>
  <c r="G9"/>
  <c r="G10"/>
  <c r="G6"/>
  <c r="G13"/>
  <c r="M16"/>
  <c r="F23"/>
  <c r="G23"/>
  <c r="F22"/>
  <c r="G22"/>
  <c r="M25"/>
  <c r="M28"/>
  <c r="M30"/>
  <c r="M31"/>
  <c r="M32"/>
  <c r="M33"/>
  <c r="F26"/>
  <c r="G25"/>
  <c r="G26"/>
  <c r="G28"/>
  <c r="G30"/>
  <c r="G31"/>
  <c r="G32"/>
  <c r="F27"/>
  <c r="G27"/>
</calcChain>
</file>

<file path=xl/comments1.xml><?xml version="1.0" encoding="utf-8"?>
<comments xmlns="http://schemas.openxmlformats.org/spreadsheetml/2006/main">
  <authors>
    <author>user</author>
  </authors>
  <commentList>
    <comment ref="M3" authorId="0">
      <text>
        <r>
          <rPr>
            <b/>
            <sz val="14"/>
            <color indexed="81"/>
            <rFont val="08서울남산체 B"/>
            <family val="1"/>
            <charset val="129"/>
          </rPr>
          <t>2019 엔지니어링부문별 기술자 노임단가 적용</t>
        </r>
      </text>
    </comment>
  </commentList>
</comments>
</file>

<file path=xl/sharedStrings.xml><?xml version="1.0" encoding="utf-8"?>
<sst xmlns="http://schemas.openxmlformats.org/spreadsheetml/2006/main" count="93" uniqueCount="53">
  <si>
    <t>특급기술자</t>
  </si>
  <si>
    <t>인</t>
  </si>
  <si>
    <t>구분</t>
    <phoneticPr fontId="2" type="noConversion"/>
  </si>
  <si>
    <t>항   목</t>
    <phoneticPr fontId="2" type="noConversion"/>
  </si>
  <si>
    <t>기술등급</t>
    <phoneticPr fontId="2" type="noConversion"/>
  </si>
  <si>
    <t>단가</t>
    <phoneticPr fontId="2" type="noConversion"/>
  </si>
  <si>
    <t>금액</t>
    <phoneticPr fontId="2" type="noConversion"/>
  </si>
  <si>
    <t>1.직접인건비</t>
    <phoneticPr fontId="2" type="noConversion"/>
  </si>
  <si>
    <t>가. 외업</t>
    <phoneticPr fontId="2" type="noConversion"/>
  </si>
  <si>
    <t>기술사</t>
    <phoneticPr fontId="2" type="noConversion"/>
  </si>
  <si>
    <t>인</t>
    <phoneticPr fontId="2" type="noConversion"/>
  </si>
  <si>
    <t>특급기술자</t>
    <phoneticPr fontId="2" type="noConversion"/>
  </si>
  <si>
    <t>고급기술사</t>
    <phoneticPr fontId="2" type="noConversion"/>
  </si>
  <si>
    <t>중급기술사</t>
    <phoneticPr fontId="2" type="noConversion"/>
  </si>
  <si>
    <t>초급기술사</t>
    <phoneticPr fontId="2" type="noConversion"/>
  </si>
  <si>
    <t>나. 내업</t>
    <phoneticPr fontId="2" type="noConversion"/>
  </si>
  <si>
    <t>소  계</t>
    <phoneticPr fontId="2" type="noConversion"/>
  </si>
  <si>
    <t>2.직접경비</t>
    <phoneticPr fontId="2" type="noConversion"/>
  </si>
  <si>
    <t>1. 여비 및 현장 체제비</t>
    <phoneticPr fontId="2" type="noConversion"/>
  </si>
  <si>
    <t xml:space="preserve">  일비</t>
    <phoneticPr fontId="2" type="noConversion"/>
  </si>
  <si>
    <t xml:space="preserve">  여비</t>
    <phoneticPr fontId="2" type="noConversion"/>
  </si>
  <si>
    <t>2. 차량운행비</t>
    <phoneticPr fontId="2" type="noConversion"/>
  </si>
  <si>
    <t>4. 위험수당(현지 직접인건비의 10~20%)</t>
    <phoneticPr fontId="2" type="noConversion"/>
  </si>
  <si>
    <t>%</t>
    <phoneticPr fontId="2" type="noConversion"/>
  </si>
  <si>
    <t>5. 기계기구손료(직접인건비의 5%)</t>
    <phoneticPr fontId="2" type="noConversion"/>
  </si>
  <si>
    <t>6. 성과품작성</t>
    <phoneticPr fontId="2" type="noConversion"/>
  </si>
  <si>
    <t>부</t>
    <phoneticPr fontId="2" type="noConversion"/>
  </si>
  <si>
    <t>3.제경비</t>
    <phoneticPr fontId="2" type="noConversion"/>
  </si>
  <si>
    <t>직접인건비의 110~120%</t>
    <phoneticPr fontId="2" type="noConversion"/>
  </si>
  <si>
    <t>4.기술료</t>
    <phoneticPr fontId="2" type="noConversion"/>
  </si>
  <si>
    <t>직접인건비+제경비의 20~40%</t>
    <phoneticPr fontId="2" type="noConversion"/>
  </si>
  <si>
    <t>합  계</t>
    <phoneticPr fontId="2" type="noConversion"/>
  </si>
  <si>
    <t>단수정리</t>
    <phoneticPr fontId="2" type="noConversion"/>
  </si>
  <si>
    <t>총금액</t>
    <phoneticPr fontId="2" type="noConversion"/>
  </si>
  <si>
    <t>부가세</t>
    <phoneticPr fontId="2" type="noConversion"/>
  </si>
  <si>
    <t>합계금액</t>
    <phoneticPr fontId="2" type="noConversion"/>
  </si>
  <si>
    <t>기 초 산 출 조 사 서</t>
    <phoneticPr fontId="2" type="noConversion"/>
  </si>
  <si>
    <t>일</t>
    <phoneticPr fontId="2" type="noConversion"/>
  </si>
  <si>
    <t>건교부고시 제2003-195호(대가산정기준)</t>
    <phoneticPr fontId="2" type="noConversion"/>
  </si>
  <si>
    <t>일</t>
    <phoneticPr fontId="2" type="noConversion"/>
  </si>
  <si>
    <t>정밀점검(1회)</t>
    <phoneticPr fontId="2" type="noConversion"/>
  </si>
  <si>
    <t>3. 현지보조인부(특별인부 노임의 40%)</t>
    <phoneticPr fontId="2" type="noConversion"/>
  </si>
  <si>
    <t>정기점검(1회)</t>
    <phoneticPr fontId="2" type="noConversion"/>
  </si>
  <si>
    <t>수량</t>
    <phoneticPr fontId="2" type="noConversion"/>
  </si>
  <si>
    <t>1식</t>
    <phoneticPr fontId="2" type="noConversion"/>
  </si>
  <si>
    <r>
      <t>2019</t>
    </r>
    <r>
      <rPr>
        <sz val="12"/>
        <rFont val="굴림체"/>
        <family val="3"/>
        <charset val="129"/>
      </rPr>
      <t>년</t>
    </r>
    <r>
      <rPr>
        <sz val="12"/>
        <rFont val="Times New Roman"/>
        <family val="1"/>
      </rPr>
      <t xml:space="preserve"> 4</t>
    </r>
    <r>
      <rPr>
        <sz val="12"/>
        <rFont val="굴림체"/>
        <family val="3"/>
        <charset val="129"/>
      </rPr>
      <t>월</t>
    </r>
    <r>
      <rPr>
        <sz val="12"/>
        <rFont val="Times New Roman"/>
        <family val="1"/>
      </rPr>
      <t xml:space="preserve"> 3 </t>
    </r>
    <r>
      <rPr>
        <sz val="12"/>
        <rFont val="굴림체"/>
        <family val="3"/>
        <charset val="129"/>
      </rPr>
      <t>일</t>
    </r>
    <phoneticPr fontId="2" type="noConversion"/>
  </si>
  <si>
    <r>
      <rPr>
        <sz val="14"/>
        <rFont val="굴림체"/>
        <family val="3"/>
        <charset val="129"/>
      </rPr>
      <t>조사자</t>
    </r>
    <r>
      <rPr>
        <sz val="14"/>
        <rFont val="Times New Roman"/>
        <family val="1"/>
      </rPr>
      <t xml:space="preserve"> : </t>
    </r>
    <r>
      <rPr>
        <sz val="14"/>
        <rFont val="굴림체"/>
        <family val="3"/>
        <charset val="129"/>
      </rPr>
      <t>시장사업팀</t>
    </r>
    <r>
      <rPr>
        <sz val="14"/>
        <rFont val="Times New Roman"/>
        <family val="1"/>
      </rPr>
      <t xml:space="preserve"> </t>
    </r>
    <r>
      <rPr>
        <sz val="14"/>
        <rFont val="굴림체"/>
        <family val="3"/>
        <charset val="129"/>
      </rPr>
      <t>직급</t>
    </r>
    <r>
      <rPr>
        <sz val="14"/>
        <rFont val="Times New Roman"/>
        <family val="1"/>
      </rPr>
      <t xml:space="preserve"> </t>
    </r>
    <r>
      <rPr>
        <sz val="14"/>
        <rFont val="굴림체"/>
        <family val="3"/>
        <charset val="129"/>
      </rPr>
      <t>기술</t>
    </r>
    <r>
      <rPr>
        <sz val="14"/>
        <rFont val="Times New Roman"/>
        <family val="1"/>
      </rPr>
      <t xml:space="preserve"> 6</t>
    </r>
    <r>
      <rPr>
        <sz val="14"/>
        <rFont val="굴림체"/>
        <family val="3"/>
        <charset val="129"/>
      </rPr>
      <t>급</t>
    </r>
    <r>
      <rPr>
        <sz val="14"/>
        <rFont val="Times New Roman"/>
        <family val="1"/>
      </rPr>
      <t xml:space="preserve"> </t>
    </r>
    <r>
      <rPr>
        <sz val="14"/>
        <rFont val="굴림체"/>
        <family val="3"/>
        <charset val="129"/>
      </rPr>
      <t>이</t>
    </r>
    <r>
      <rPr>
        <sz val="14"/>
        <rFont val="Times New Roman"/>
        <family val="1"/>
      </rPr>
      <t xml:space="preserve"> </t>
    </r>
    <r>
      <rPr>
        <sz val="14"/>
        <rFont val="굴림체"/>
        <family val="3"/>
        <charset val="129"/>
      </rPr>
      <t>경</t>
    </r>
    <r>
      <rPr>
        <sz val="14"/>
        <rFont val="Times New Roman"/>
        <family val="1"/>
      </rPr>
      <t xml:space="preserve"> </t>
    </r>
    <r>
      <rPr>
        <sz val="14"/>
        <rFont val="굴림체"/>
        <family val="3"/>
        <charset val="129"/>
      </rPr>
      <t>환</t>
    </r>
    <r>
      <rPr>
        <sz val="14"/>
        <rFont val="Times New Roman"/>
        <family val="1"/>
      </rPr>
      <t xml:space="preserve">                </t>
    </r>
    <r>
      <rPr>
        <sz val="14"/>
        <rFont val="굴림체"/>
        <family val="3"/>
        <charset val="129"/>
      </rPr>
      <t>확인자</t>
    </r>
    <r>
      <rPr>
        <sz val="14"/>
        <rFont val="Times New Roman"/>
        <family val="1"/>
      </rPr>
      <t xml:space="preserve"> : </t>
    </r>
    <r>
      <rPr>
        <sz val="14"/>
        <rFont val="굴림체"/>
        <family val="3"/>
        <charset val="129"/>
      </rPr>
      <t>시장사업팀</t>
    </r>
    <r>
      <rPr>
        <sz val="14"/>
        <rFont val="Times New Roman"/>
        <family val="1"/>
      </rPr>
      <t xml:space="preserve"> </t>
    </r>
    <r>
      <rPr>
        <sz val="14"/>
        <rFont val="굴림체"/>
        <family val="3"/>
        <charset val="129"/>
      </rPr>
      <t>직급</t>
    </r>
    <r>
      <rPr>
        <sz val="14"/>
        <rFont val="Times New Roman"/>
        <family val="1"/>
      </rPr>
      <t xml:space="preserve"> </t>
    </r>
    <r>
      <rPr>
        <sz val="14"/>
        <rFont val="굴림체"/>
        <family val="3"/>
        <charset val="129"/>
      </rPr>
      <t>사무</t>
    </r>
    <r>
      <rPr>
        <sz val="14"/>
        <rFont val="Times New Roman"/>
        <family val="1"/>
      </rPr>
      <t>4</t>
    </r>
    <r>
      <rPr>
        <sz val="14"/>
        <rFont val="굴림체"/>
        <family val="3"/>
        <charset val="129"/>
      </rPr>
      <t>급</t>
    </r>
    <r>
      <rPr>
        <sz val="14"/>
        <rFont val="Times New Roman"/>
        <family val="1"/>
      </rPr>
      <t xml:space="preserve"> </t>
    </r>
    <r>
      <rPr>
        <sz val="14"/>
        <rFont val="굴림체"/>
        <family val="3"/>
        <charset val="129"/>
      </rPr>
      <t>임</t>
    </r>
    <r>
      <rPr>
        <sz val="14"/>
        <rFont val="Times New Roman"/>
        <family val="1"/>
      </rPr>
      <t xml:space="preserve"> </t>
    </r>
    <r>
      <rPr>
        <sz val="14"/>
        <rFont val="굴림체"/>
        <family val="3"/>
        <charset val="129"/>
      </rPr>
      <t>연</t>
    </r>
    <r>
      <rPr>
        <sz val="14"/>
        <rFont val="Times New Roman"/>
        <family val="1"/>
      </rPr>
      <t xml:space="preserve"> </t>
    </r>
    <r>
      <rPr>
        <sz val="14"/>
        <rFont val="굴림체"/>
        <family val="3"/>
        <charset val="129"/>
      </rPr>
      <t>일</t>
    </r>
    <phoneticPr fontId="2" type="noConversion"/>
  </si>
  <si>
    <t>기초산출금액 : 금 17,396,000원(금일천칠백삼십구만육천원 - 부가세포함)</t>
    <phoneticPr fontId="2" type="noConversion"/>
  </si>
  <si>
    <t>5,007,000*1회*85% ≒</t>
    <phoneticPr fontId="2" type="noConversion"/>
  </si>
  <si>
    <t xml:space="preserve">15,460,000*1회*85% </t>
    <phoneticPr fontId="2" type="noConversion"/>
  </si>
  <si>
    <t>정밀점검 1회, 정기점검 1회</t>
    <phoneticPr fontId="2" type="noConversion"/>
  </si>
  <si>
    <t>2019년 산출금액</t>
    <phoneticPr fontId="2" type="noConversion"/>
  </si>
  <si>
    <t>금    액</t>
    <phoneticPr fontId="2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</si>
</sst>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9" formatCode="#,##0.0;[Red]\-#,##0.0"/>
    <numFmt numFmtId="181" formatCode="0.0_ "/>
  </numFmts>
  <fonts count="16">
    <font>
      <sz val="11"/>
      <name val="굴림체"/>
      <family val="3"/>
      <charset val="129"/>
    </font>
    <font>
      <sz val="11"/>
      <name val="굴림체"/>
      <family val="3"/>
      <charset val="129"/>
    </font>
    <font>
      <sz val="8"/>
      <name val="굴림체"/>
      <family val="3"/>
      <charset val="129"/>
    </font>
    <font>
      <sz val="11"/>
      <name val="Times New Roman"/>
      <family val="1"/>
    </font>
    <font>
      <b/>
      <sz val="11"/>
      <name val="굴림체"/>
      <family val="3"/>
      <charset val="129"/>
    </font>
    <font>
      <b/>
      <sz val="14"/>
      <name val="굴림체"/>
      <family val="3"/>
      <charset val="129"/>
    </font>
    <font>
      <sz val="12"/>
      <name val="굴림체"/>
      <family val="3"/>
      <charset val="129"/>
    </font>
    <font>
      <b/>
      <sz val="12"/>
      <name val="굴림체"/>
      <family val="3"/>
      <charset val="129"/>
    </font>
    <font>
      <sz val="12"/>
      <name val="Times New Roman"/>
      <family val="1"/>
    </font>
    <font>
      <sz val="22"/>
      <name val="HY견고딕"/>
      <family val="1"/>
      <charset val="129"/>
    </font>
    <font>
      <sz val="14"/>
      <name val="Times New Roman"/>
      <family val="1"/>
    </font>
    <font>
      <sz val="14"/>
      <name val="굴림체"/>
      <family val="3"/>
      <charset val="129"/>
    </font>
    <font>
      <b/>
      <sz val="14"/>
      <color indexed="81"/>
      <name val="08서울남산체 B"/>
      <family val="1"/>
      <charset val="129"/>
    </font>
    <font>
      <b/>
      <sz val="12"/>
      <color rgb="FF0070C0"/>
      <name val="굴림체"/>
      <family val="3"/>
      <charset val="129"/>
    </font>
    <font>
      <b/>
      <sz val="12"/>
      <color rgb="FF0000FF"/>
      <name val="굴림체"/>
      <family val="3"/>
      <charset val="129"/>
    </font>
    <font>
      <sz val="12"/>
      <color rgb="FF0000FF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0.1499679555650502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 style="medium">
        <color rgb="FF0000FF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0" fontId="3" fillId="0" borderId="0" xfId="0" applyFont="1" applyAlignment="1">
      <alignment horizontal="centerContinuous" vertical="center"/>
    </xf>
    <xf numFmtId="0" fontId="3" fillId="0" borderId="0" xfId="0" applyFont="1">
      <alignment vertical="center"/>
    </xf>
    <xf numFmtId="0" fontId="0" fillId="0" borderId="0" xfId="0" applyFont="1" applyAlignment="1">
      <alignment horizontal="centerContinuous" vertical="center"/>
    </xf>
    <xf numFmtId="0" fontId="4" fillId="0" borderId="0" xfId="0" applyFont="1">
      <alignment vertical="center"/>
    </xf>
    <xf numFmtId="41" fontId="3" fillId="0" borderId="0" xfId="1" applyFont="1">
      <alignment vertical="center"/>
    </xf>
    <xf numFmtId="41" fontId="5" fillId="0" borderId="0" xfId="1" applyFont="1">
      <alignment vertical="center"/>
    </xf>
    <xf numFmtId="0" fontId="3" fillId="0" borderId="0" xfId="0" applyFont="1" applyBorder="1" applyAlignment="1">
      <alignment horizontal="centerContinuous" vertical="center"/>
    </xf>
    <xf numFmtId="0" fontId="3" fillId="0" borderId="1" xfId="0" applyFont="1" applyBorder="1">
      <alignment vertical="center"/>
    </xf>
    <xf numFmtId="0" fontId="6" fillId="0" borderId="2" xfId="0" applyFont="1" applyBorder="1" applyAlignment="1">
      <alignment horizontal="centerContinuous" vertical="center"/>
    </xf>
    <xf numFmtId="0" fontId="6" fillId="0" borderId="3" xfId="0" applyFont="1" applyBorder="1" applyAlignment="1">
      <alignment horizontal="centerContinuous" vertical="center"/>
    </xf>
    <xf numFmtId="0" fontId="6" fillId="0" borderId="4" xfId="0" applyFont="1" applyBorder="1" applyAlignment="1">
      <alignment horizontal="centerContinuous" vertical="center"/>
    </xf>
    <xf numFmtId="0" fontId="6" fillId="0" borderId="5" xfId="0" applyFont="1" applyBorder="1" applyAlignment="1">
      <alignment horizontal="centerContinuous" vertical="center"/>
    </xf>
    <xf numFmtId="0" fontId="6" fillId="0" borderId="1" xfId="0" applyFont="1" applyBorder="1" applyAlignment="1">
      <alignment horizontal="centerContinuous" vertical="center"/>
    </xf>
    <xf numFmtId="0" fontId="6" fillId="0" borderId="6" xfId="0" applyFont="1" applyBorder="1" applyAlignment="1">
      <alignment horizontal="centerContinuous" vertical="center"/>
    </xf>
    <xf numFmtId="0" fontId="6" fillId="0" borderId="4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vertical="center"/>
    </xf>
    <xf numFmtId="0" fontId="6" fillId="0" borderId="4" xfId="0" applyFont="1" applyBorder="1">
      <alignment vertical="center"/>
    </xf>
    <xf numFmtId="0" fontId="6" fillId="0" borderId="2" xfId="0" applyFont="1" applyBorder="1" applyAlignment="1">
      <alignment vertical="center"/>
    </xf>
    <xf numFmtId="38" fontId="6" fillId="0" borderId="4" xfId="0" applyNumberFormat="1" applyFont="1" applyBorder="1" applyAlignment="1">
      <alignment vertical="center"/>
    </xf>
    <xf numFmtId="38" fontId="6" fillId="0" borderId="6" xfId="0" applyNumberFormat="1" applyFont="1" applyBorder="1" applyAlignment="1">
      <alignment vertical="center"/>
    </xf>
    <xf numFmtId="38" fontId="6" fillId="0" borderId="6" xfId="0" applyNumberFormat="1" applyFont="1" applyBorder="1">
      <alignment vertical="center"/>
    </xf>
    <xf numFmtId="0" fontId="6" fillId="0" borderId="2" xfId="0" applyFont="1" applyBorder="1" applyAlignment="1">
      <alignment horizontal="center" vertical="center"/>
    </xf>
    <xf numFmtId="38" fontId="6" fillId="0" borderId="4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vertical="center"/>
    </xf>
    <xf numFmtId="0" fontId="6" fillId="0" borderId="2" xfId="0" applyFont="1" applyBorder="1">
      <alignment vertical="center"/>
    </xf>
    <xf numFmtId="0" fontId="6" fillId="0" borderId="6" xfId="0" applyFont="1" applyBorder="1">
      <alignment vertical="center"/>
    </xf>
    <xf numFmtId="38" fontId="6" fillId="0" borderId="4" xfId="0" applyNumberFormat="1" applyFont="1" applyBorder="1">
      <alignment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6" xfId="0" applyFont="1" applyFill="1" applyBorder="1">
      <alignment vertical="center"/>
    </xf>
    <xf numFmtId="0" fontId="6" fillId="2" borderId="2" xfId="0" applyFont="1" applyFill="1" applyBorder="1">
      <alignment vertical="center"/>
    </xf>
    <xf numFmtId="38" fontId="6" fillId="2" borderId="4" xfId="0" applyNumberFormat="1" applyFont="1" applyFill="1" applyBorder="1">
      <alignment vertical="center"/>
    </xf>
    <xf numFmtId="38" fontId="6" fillId="2" borderId="6" xfId="0" applyNumberFormat="1" applyFont="1" applyFill="1" applyBorder="1">
      <alignment vertical="center"/>
    </xf>
    <xf numFmtId="0" fontId="6" fillId="2" borderId="4" xfId="0" applyFont="1" applyFill="1" applyBorder="1" applyAlignment="1">
      <alignment horizontal="center" vertical="center"/>
    </xf>
    <xf numFmtId="38" fontId="7" fillId="0" borderId="6" xfId="0" applyNumberFormat="1" applyFont="1" applyBorder="1">
      <alignment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2" xfId="0" applyFont="1" applyFill="1" applyBorder="1">
      <alignment vertical="center"/>
    </xf>
    <xf numFmtId="0" fontId="6" fillId="3" borderId="6" xfId="0" applyFont="1" applyFill="1" applyBorder="1">
      <alignment vertical="center"/>
    </xf>
    <xf numFmtId="38" fontId="6" fillId="3" borderId="4" xfId="0" applyNumberFormat="1" applyFont="1" applyFill="1" applyBorder="1">
      <alignment vertical="center"/>
    </xf>
    <xf numFmtId="38" fontId="6" fillId="3" borderId="6" xfId="0" applyNumberFormat="1" applyFont="1" applyFill="1" applyBorder="1">
      <alignment vertical="center"/>
    </xf>
    <xf numFmtId="38" fontId="7" fillId="3" borderId="6" xfId="0" applyNumberFormat="1" applyFont="1" applyFill="1" applyBorder="1">
      <alignment vertical="center"/>
    </xf>
    <xf numFmtId="0" fontId="7" fillId="3" borderId="4" xfId="0" applyFont="1" applyFill="1" applyBorder="1" applyAlignment="1">
      <alignment horizontal="center" vertical="center"/>
    </xf>
    <xf numFmtId="0" fontId="8" fillId="0" borderId="0" xfId="0" applyFont="1" applyAlignment="1">
      <alignment horizontal="centerContinuous" vertical="center"/>
    </xf>
    <xf numFmtId="0" fontId="8" fillId="0" borderId="7" xfId="0" applyFont="1" applyBorder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38" fontId="13" fillId="0" borderId="4" xfId="0" applyNumberFormat="1" applyFont="1" applyBorder="1" applyAlignment="1">
      <alignment vertical="center"/>
    </xf>
    <xf numFmtId="181" fontId="6" fillId="0" borderId="2" xfId="0" applyNumberFormat="1" applyFont="1" applyBorder="1" applyAlignment="1">
      <alignment vertical="center"/>
    </xf>
    <xf numFmtId="38" fontId="6" fillId="3" borderId="2" xfId="0" applyNumberFormat="1" applyFont="1" applyFill="1" applyBorder="1">
      <alignment vertical="center"/>
    </xf>
    <xf numFmtId="179" fontId="6" fillId="0" borderId="2" xfId="0" applyNumberFormat="1" applyFont="1" applyBorder="1" applyAlignment="1">
      <alignment vertical="center"/>
    </xf>
    <xf numFmtId="179" fontId="6" fillId="0" borderId="2" xfId="0" applyNumberFormat="1" applyFont="1" applyBorder="1">
      <alignment vertical="center"/>
    </xf>
    <xf numFmtId="179" fontId="6" fillId="2" borderId="2" xfId="0" applyNumberFormat="1" applyFont="1" applyFill="1" applyBorder="1">
      <alignment vertical="center"/>
    </xf>
    <xf numFmtId="38" fontId="6" fillId="3" borderId="8" xfId="0" applyNumberFormat="1" applyFont="1" applyFill="1" applyBorder="1">
      <alignment vertical="center"/>
    </xf>
    <xf numFmtId="9" fontId="6" fillId="3" borderId="2" xfId="0" applyNumberFormat="1" applyFont="1" applyFill="1" applyBorder="1">
      <alignment vertical="center"/>
    </xf>
    <xf numFmtId="38" fontId="7" fillId="3" borderId="12" xfId="0" applyNumberFormat="1" applyFont="1" applyFill="1" applyBorder="1">
      <alignment vertical="center"/>
    </xf>
    <xf numFmtId="0" fontId="10" fillId="0" borderId="0" xfId="0" applyFont="1" applyAlignment="1">
      <alignment horizontal="centerContinuous" vertical="center"/>
    </xf>
    <xf numFmtId="0" fontId="14" fillId="0" borderId="2" xfId="0" applyFont="1" applyBorder="1">
      <alignment vertical="center"/>
    </xf>
    <xf numFmtId="0" fontId="14" fillId="0" borderId="6" xfId="0" applyFont="1" applyBorder="1">
      <alignment vertical="center"/>
    </xf>
    <xf numFmtId="38" fontId="14" fillId="3" borderId="3" xfId="0" applyNumberFormat="1" applyFont="1" applyFill="1" applyBorder="1" applyAlignment="1">
      <alignment horizontal="center" vertical="center"/>
    </xf>
    <xf numFmtId="38" fontId="14" fillId="0" borderId="6" xfId="0" applyNumberFormat="1" applyFont="1" applyBorder="1" applyAlignment="1">
      <alignment horizontal="center" vertical="center"/>
    </xf>
    <xf numFmtId="38" fontId="15" fillId="0" borderId="4" xfId="0" applyNumberFormat="1" applyFont="1" applyBorder="1">
      <alignment vertical="center"/>
    </xf>
    <xf numFmtId="38" fontId="15" fillId="0" borderId="6" xfId="0" applyNumberFormat="1" applyFont="1" applyBorder="1">
      <alignment vertical="center"/>
    </xf>
    <xf numFmtId="0" fontId="7" fillId="0" borderId="6" xfId="0" applyFont="1" applyBorder="1" applyAlignment="1">
      <alignment horizontal="centerContinuous" vertical="center"/>
    </xf>
    <xf numFmtId="0" fontId="7" fillId="0" borderId="4" xfId="0" applyFont="1" applyBorder="1" applyAlignment="1">
      <alignment horizontal="centerContinuous" vertical="center"/>
    </xf>
    <xf numFmtId="38" fontId="6" fillId="3" borderId="3" xfId="0" applyNumberFormat="1" applyFont="1" applyFill="1" applyBorder="1" applyAlignment="1">
      <alignment horizontal="center" vertical="center"/>
    </xf>
    <xf numFmtId="38" fontId="6" fillId="3" borderId="2" xfId="0" applyNumberFormat="1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4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6" fillId="0" borderId="9" xfId="0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0" fontId="6" fillId="0" borderId="11" xfId="0" applyFont="1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47"/>
  <sheetViews>
    <sheetView tabSelected="1" zoomScale="70" zoomScaleNormal="70" zoomScaleSheetLayoutView="70" workbookViewId="0">
      <selection activeCell="A2" sqref="A2"/>
    </sheetView>
  </sheetViews>
  <sheetFormatPr defaultRowHeight="15"/>
  <cols>
    <col min="1" max="1" width="14.25" style="2" customWidth="1"/>
    <col min="2" max="2" width="19.875" style="2" customWidth="1"/>
    <col min="3" max="3" width="21.375" style="2" customWidth="1"/>
    <col min="4" max="4" width="7.5" style="2" customWidth="1"/>
    <col min="5" max="5" width="4.25" style="2" customWidth="1"/>
    <col min="6" max="6" width="13.5" style="2" customWidth="1"/>
    <col min="7" max="7" width="15" style="2" customWidth="1"/>
    <col min="8" max="8" width="7.5" style="2" customWidth="1"/>
    <col min="9" max="9" width="4.5" style="2" customWidth="1"/>
    <col min="10" max="10" width="14.625" style="2" customWidth="1"/>
    <col min="11" max="11" width="16" style="2" customWidth="1"/>
    <col min="12" max="12" width="15" style="2" customWidth="1"/>
    <col min="13" max="13" width="18.625" style="2" customWidth="1"/>
    <col min="14" max="16384" width="9" style="2"/>
  </cols>
  <sheetData>
    <row r="1" spans="1:13" ht="45.75" customHeight="1">
      <c r="A1" s="45" t="s">
        <v>36</v>
      </c>
      <c r="B1" s="3"/>
      <c r="C1" s="3"/>
      <c r="D1" s="3"/>
      <c r="E1" s="3"/>
      <c r="F1" s="3"/>
      <c r="G1" s="3"/>
      <c r="H1" s="3"/>
      <c r="I1" s="3"/>
      <c r="J1" s="3"/>
      <c r="K1" s="3"/>
      <c r="L1" s="1"/>
      <c r="M1" s="7"/>
    </row>
    <row r="2" spans="1:13" ht="30" customHeight="1">
      <c r="A2" s="6" t="s">
        <v>47</v>
      </c>
      <c r="B2" s="4"/>
      <c r="C2" s="4"/>
      <c r="D2" s="4"/>
      <c r="E2" s="4"/>
      <c r="F2" s="4"/>
      <c r="G2" s="4"/>
      <c r="H2" s="4"/>
      <c r="I2" s="4"/>
      <c r="J2" s="4"/>
      <c r="K2" s="4"/>
      <c r="M2" s="8"/>
    </row>
    <row r="3" spans="1:13" ht="34.5" customHeight="1">
      <c r="A3" s="66" t="s">
        <v>2</v>
      </c>
      <c r="B3" s="66" t="s">
        <v>3</v>
      </c>
      <c r="C3" s="66" t="s">
        <v>4</v>
      </c>
      <c r="D3" s="9" t="s">
        <v>38</v>
      </c>
      <c r="E3" s="10"/>
      <c r="F3" s="10"/>
      <c r="G3" s="10"/>
      <c r="H3" s="10"/>
      <c r="I3" s="10"/>
      <c r="J3" s="10"/>
      <c r="K3" s="10"/>
      <c r="L3" s="63" t="s">
        <v>51</v>
      </c>
      <c r="M3" s="11"/>
    </row>
    <row r="4" spans="1:13" ht="34.5" customHeight="1">
      <c r="A4" s="67"/>
      <c r="B4" s="67"/>
      <c r="C4" s="67"/>
      <c r="D4" s="12" t="s">
        <v>40</v>
      </c>
      <c r="E4" s="13"/>
      <c r="F4" s="13"/>
      <c r="G4" s="14"/>
      <c r="H4" s="14" t="s">
        <v>42</v>
      </c>
      <c r="I4" s="14"/>
      <c r="J4" s="14"/>
      <c r="K4" s="14"/>
      <c r="L4" s="62" t="s">
        <v>50</v>
      </c>
      <c r="M4" s="14"/>
    </row>
    <row r="5" spans="1:13" ht="34.5" customHeight="1">
      <c r="A5" s="68"/>
      <c r="B5" s="68"/>
      <c r="C5" s="68"/>
      <c r="D5" s="12" t="s">
        <v>43</v>
      </c>
      <c r="E5" s="14"/>
      <c r="F5" s="15" t="s">
        <v>5</v>
      </c>
      <c r="G5" s="16" t="s">
        <v>6</v>
      </c>
      <c r="H5" s="12" t="s">
        <v>43</v>
      </c>
      <c r="I5" s="12"/>
      <c r="J5" s="15" t="s">
        <v>5</v>
      </c>
      <c r="K5" s="16" t="s">
        <v>6</v>
      </c>
      <c r="L5" s="16" t="s">
        <v>43</v>
      </c>
      <c r="M5" s="16" t="s">
        <v>6</v>
      </c>
    </row>
    <row r="6" spans="1:13" ht="34.5" customHeight="1">
      <c r="A6" s="71" t="s">
        <v>7</v>
      </c>
      <c r="B6" s="70" t="s">
        <v>8</v>
      </c>
      <c r="C6" s="18" t="s">
        <v>9</v>
      </c>
      <c r="D6" s="19">
        <v>0</v>
      </c>
      <c r="E6" s="17" t="s">
        <v>10</v>
      </c>
      <c r="F6" s="20">
        <v>367654</v>
      </c>
      <c r="G6" s="21">
        <f>F6*D6</f>
        <v>0</v>
      </c>
      <c r="H6" s="49"/>
      <c r="I6" s="21"/>
      <c r="J6" s="21"/>
      <c r="K6" s="21"/>
      <c r="L6" s="22"/>
      <c r="M6" s="22"/>
    </row>
    <row r="7" spans="1:13" ht="34.5" customHeight="1">
      <c r="A7" s="72"/>
      <c r="B7" s="70"/>
      <c r="C7" s="18" t="s">
        <v>11</v>
      </c>
      <c r="D7" s="19">
        <v>0</v>
      </c>
      <c r="E7" s="17" t="s">
        <v>10</v>
      </c>
      <c r="F7" s="20">
        <v>281833</v>
      </c>
      <c r="G7" s="21">
        <f>F7*D7</f>
        <v>0</v>
      </c>
      <c r="H7" s="49"/>
      <c r="I7" s="21"/>
      <c r="J7" s="21"/>
      <c r="K7" s="21"/>
      <c r="L7" s="22"/>
      <c r="M7" s="22"/>
    </row>
    <row r="8" spans="1:13" ht="34.5" customHeight="1">
      <c r="A8" s="72"/>
      <c r="B8" s="70"/>
      <c r="C8" s="18" t="s">
        <v>12</v>
      </c>
      <c r="D8" s="19">
        <v>15.9</v>
      </c>
      <c r="E8" s="17" t="s">
        <v>10</v>
      </c>
      <c r="F8" s="46">
        <v>224061</v>
      </c>
      <c r="G8" s="21">
        <f>INT(F8*D8)</f>
        <v>3562569</v>
      </c>
      <c r="H8" s="49">
        <v>5.3</v>
      </c>
      <c r="I8" s="21" t="s">
        <v>10</v>
      </c>
      <c r="J8" s="46">
        <v>224061</v>
      </c>
      <c r="K8" s="21">
        <f>INT(J8*H8)</f>
        <v>1187523</v>
      </c>
      <c r="L8" s="59" t="s">
        <v>44</v>
      </c>
      <c r="M8" s="22">
        <f>G8+K8</f>
        <v>4750092</v>
      </c>
    </row>
    <row r="9" spans="1:13" ht="34.5" customHeight="1">
      <c r="A9" s="72"/>
      <c r="B9" s="70"/>
      <c r="C9" s="18" t="s">
        <v>13</v>
      </c>
      <c r="D9" s="19">
        <v>0</v>
      </c>
      <c r="E9" s="17" t="s">
        <v>10</v>
      </c>
      <c r="F9" s="20">
        <v>207080</v>
      </c>
      <c r="G9" s="21">
        <f t="shared" ref="G9:G15" si="0">F9*D9</f>
        <v>0</v>
      </c>
      <c r="H9" s="49"/>
      <c r="I9" s="21"/>
      <c r="J9" s="21"/>
      <c r="K9" s="21"/>
      <c r="L9" s="61"/>
      <c r="M9" s="22"/>
    </row>
    <row r="10" spans="1:13" ht="34.5" customHeight="1">
      <c r="A10" s="72"/>
      <c r="B10" s="70"/>
      <c r="C10" s="18" t="s">
        <v>14</v>
      </c>
      <c r="D10" s="19">
        <v>0</v>
      </c>
      <c r="E10" s="17" t="s">
        <v>10</v>
      </c>
      <c r="F10" s="20">
        <v>160096</v>
      </c>
      <c r="G10" s="21">
        <f t="shared" si="0"/>
        <v>0</v>
      </c>
      <c r="H10" s="49"/>
      <c r="I10" s="21"/>
      <c r="J10" s="21"/>
      <c r="K10" s="21"/>
      <c r="L10" s="61"/>
      <c r="M10" s="22"/>
    </row>
    <row r="11" spans="1:13" ht="34.5" customHeight="1">
      <c r="A11" s="72"/>
      <c r="B11" s="70" t="s">
        <v>15</v>
      </c>
      <c r="C11" s="18" t="s">
        <v>9</v>
      </c>
      <c r="D11" s="19">
        <v>0</v>
      </c>
      <c r="E11" s="17" t="s">
        <v>10</v>
      </c>
      <c r="F11" s="20">
        <v>367654</v>
      </c>
      <c r="G11" s="21">
        <f t="shared" si="0"/>
        <v>0</v>
      </c>
      <c r="H11" s="49"/>
      <c r="I11" s="21"/>
      <c r="J11" s="21"/>
      <c r="K11" s="21"/>
      <c r="L11" s="61"/>
      <c r="M11" s="22"/>
    </row>
    <row r="12" spans="1:13" ht="34.5" customHeight="1">
      <c r="A12" s="72"/>
      <c r="B12" s="70"/>
      <c r="C12" s="18" t="s">
        <v>0</v>
      </c>
      <c r="D12" s="19">
        <v>0</v>
      </c>
      <c r="E12" s="17" t="s">
        <v>1</v>
      </c>
      <c r="F12" s="20">
        <v>281833</v>
      </c>
      <c r="G12" s="21">
        <v>0</v>
      </c>
      <c r="H12" s="49"/>
      <c r="I12" s="21"/>
      <c r="J12" s="21"/>
      <c r="K12" s="21"/>
      <c r="L12" s="61"/>
      <c r="M12" s="22"/>
    </row>
    <row r="13" spans="1:13" ht="34.5" customHeight="1">
      <c r="A13" s="72"/>
      <c r="B13" s="70"/>
      <c r="C13" s="18" t="s">
        <v>12</v>
      </c>
      <c r="D13" s="47">
        <v>7</v>
      </c>
      <c r="E13" s="17" t="s">
        <v>10</v>
      </c>
      <c r="F13" s="46">
        <v>224061</v>
      </c>
      <c r="G13" s="21">
        <f>INT(F13*D13)</f>
        <v>1568427</v>
      </c>
      <c r="H13" s="49">
        <v>2.5</v>
      </c>
      <c r="I13" s="21" t="s">
        <v>10</v>
      </c>
      <c r="J13" s="46">
        <v>224061</v>
      </c>
      <c r="K13" s="21">
        <f>INT(J13*H13)</f>
        <v>560152</v>
      </c>
      <c r="L13" s="59" t="s">
        <v>44</v>
      </c>
      <c r="M13" s="22">
        <f>G13+K13</f>
        <v>2128579</v>
      </c>
    </row>
    <row r="14" spans="1:13" ht="34.5" customHeight="1">
      <c r="A14" s="72"/>
      <c r="B14" s="70"/>
      <c r="C14" s="18" t="s">
        <v>13</v>
      </c>
      <c r="D14" s="19">
        <v>0</v>
      </c>
      <c r="E14" s="17" t="s">
        <v>10</v>
      </c>
      <c r="F14" s="20">
        <v>207080</v>
      </c>
      <c r="G14" s="21">
        <f t="shared" si="0"/>
        <v>0</v>
      </c>
      <c r="H14" s="49"/>
      <c r="I14" s="21"/>
      <c r="J14" s="21"/>
      <c r="K14" s="21"/>
      <c r="L14" s="22"/>
      <c r="M14" s="22"/>
    </row>
    <row r="15" spans="1:13" ht="34.5" customHeight="1">
      <c r="A15" s="72"/>
      <c r="B15" s="70"/>
      <c r="C15" s="18" t="s">
        <v>14</v>
      </c>
      <c r="D15" s="19">
        <v>0</v>
      </c>
      <c r="E15" s="17" t="s">
        <v>10</v>
      </c>
      <c r="F15" s="20">
        <v>160096</v>
      </c>
      <c r="G15" s="21">
        <f t="shared" si="0"/>
        <v>0</v>
      </c>
      <c r="H15" s="49"/>
      <c r="I15" s="21"/>
      <c r="J15" s="21"/>
      <c r="K15" s="21"/>
      <c r="L15" s="22"/>
      <c r="M15" s="22"/>
    </row>
    <row r="16" spans="1:13" ht="34.5" customHeight="1">
      <c r="A16" s="73"/>
      <c r="B16" s="11" t="s">
        <v>16</v>
      </c>
      <c r="C16" s="11"/>
      <c r="D16" s="23"/>
      <c r="E16" s="16"/>
      <c r="F16" s="24"/>
      <c r="G16" s="21">
        <f>SUM(G6:G15)</f>
        <v>5130996</v>
      </c>
      <c r="H16" s="49"/>
      <c r="I16" s="21"/>
      <c r="J16" s="21"/>
      <c r="K16" s="21">
        <f>SUM(K6:K15)</f>
        <v>1747675</v>
      </c>
      <c r="L16" s="22"/>
      <c r="M16" s="22">
        <f>SUM(M6:M15)</f>
        <v>6878671</v>
      </c>
    </row>
    <row r="17" spans="1:13" ht="34.5" customHeight="1">
      <c r="A17" s="69" t="s">
        <v>17</v>
      </c>
      <c r="B17" s="26" t="s">
        <v>18</v>
      </c>
      <c r="C17" s="27"/>
      <c r="D17" s="26"/>
      <c r="E17" s="27"/>
      <c r="F17" s="28"/>
      <c r="G17" s="22"/>
      <c r="H17" s="50"/>
      <c r="I17" s="22"/>
      <c r="J17" s="22"/>
      <c r="K17" s="22"/>
      <c r="L17" s="28"/>
      <c r="M17" s="28"/>
    </row>
    <row r="18" spans="1:13" ht="34.5" customHeight="1">
      <c r="A18" s="69"/>
      <c r="B18" s="26" t="s">
        <v>19</v>
      </c>
      <c r="C18" s="27"/>
      <c r="D18" s="26">
        <v>15.9</v>
      </c>
      <c r="E18" s="27" t="s">
        <v>39</v>
      </c>
      <c r="F18" s="20">
        <v>20000</v>
      </c>
      <c r="G18" s="21">
        <f>F18*D18</f>
        <v>318000</v>
      </c>
      <c r="H18" s="49">
        <v>5.3</v>
      </c>
      <c r="I18" s="21" t="s">
        <v>37</v>
      </c>
      <c r="J18" s="21">
        <v>20000</v>
      </c>
      <c r="K18" s="21">
        <f>J18*H18</f>
        <v>106000</v>
      </c>
      <c r="L18" s="59" t="s">
        <v>44</v>
      </c>
      <c r="M18" s="20">
        <f>K18+G18</f>
        <v>424000</v>
      </c>
    </row>
    <row r="19" spans="1:13" ht="34.5" customHeight="1">
      <c r="A19" s="69"/>
      <c r="B19" s="26" t="s">
        <v>20</v>
      </c>
      <c r="C19" s="27"/>
      <c r="D19" s="26">
        <v>0</v>
      </c>
      <c r="E19" s="27" t="s">
        <v>10</v>
      </c>
      <c r="F19" s="28">
        <v>10000</v>
      </c>
      <c r="G19" s="21">
        <f>F19*D19</f>
        <v>0</v>
      </c>
      <c r="H19" s="49"/>
      <c r="I19" s="21"/>
      <c r="J19" s="21"/>
      <c r="K19" s="21"/>
      <c r="L19" s="60"/>
      <c r="M19" s="20">
        <f>L19*D19</f>
        <v>0</v>
      </c>
    </row>
    <row r="20" spans="1:13" ht="34.5" customHeight="1">
      <c r="A20" s="69"/>
      <c r="B20" s="26" t="s">
        <v>21</v>
      </c>
      <c r="C20" s="27"/>
      <c r="D20" s="26">
        <v>0</v>
      </c>
      <c r="E20" s="27" t="s">
        <v>37</v>
      </c>
      <c r="F20" s="28">
        <v>21456</v>
      </c>
      <c r="G20" s="21">
        <f>F20*D20</f>
        <v>0</v>
      </c>
      <c r="H20" s="49"/>
      <c r="I20" s="21"/>
      <c r="J20" s="21"/>
      <c r="K20" s="21"/>
      <c r="L20" s="61"/>
      <c r="M20" s="20">
        <f>L20*D20</f>
        <v>0</v>
      </c>
    </row>
    <row r="21" spans="1:13" ht="34.5" customHeight="1">
      <c r="A21" s="69"/>
      <c r="B21" s="26" t="s">
        <v>41</v>
      </c>
      <c r="C21" s="27"/>
      <c r="D21" s="26">
        <v>15.9</v>
      </c>
      <c r="E21" s="27" t="s">
        <v>10</v>
      </c>
      <c r="F21" s="28">
        <v>152019</v>
      </c>
      <c r="G21" s="21">
        <f>INT(F21*D21*40%)</f>
        <v>966840</v>
      </c>
      <c r="H21" s="49"/>
      <c r="I21" s="21"/>
      <c r="J21" s="21"/>
      <c r="K21" s="21"/>
      <c r="L21" s="59" t="s">
        <v>44</v>
      </c>
      <c r="M21" s="22">
        <f>G21</f>
        <v>966840</v>
      </c>
    </row>
    <row r="22" spans="1:13" ht="34.5" customHeight="1">
      <c r="A22" s="69"/>
      <c r="B22" s="26" t="s">
        <v>22</v>
      </c>
      <c r="C22" s="27"/>
      <c r="D22" s="26">
        <v>10</v>
      </c>
      <c r="E22" s="27" t="s">
        <v>23</v>
      </c>
      <c r="F22" s="28">
        <f>G8</f>
        <v>3562569</v>
      </c>
      <c r="G22" s="22">
        <f>INT(F22*10%)</f>
        <v>356256</v>
      </c>
      <c r="H22" s="26">
        <v>10</v>
      </c>
      <c r="I22" s="27" t="s">
        <v>23</v>
      </c>
      <c r="J22" s="28">
        <f>K8</f>
        <v>1187523</v>
      </c>
      <c r="K22" s="22">
        <f>INT(J22*10%)</f>
        <v>118752</v>
      </c>
      <c r="L22" s="59" t="s">
        <v>44</v>
      </c>
      <c r="M22" s="20">
        <f>K22+G22</f>
        <v>475008</v>
      </c>
    </row>
    <row r="23" spans="1:13" ht="34.5" customHeight="1">
      <c r="A23" s="69"/>
      <c r="B23" s="26" t="s">
        <v>24</v>
      </c>
      <c r="C23" s="27"/>
      <c r="D23" s="26">
        <v>5</v>
      </c>
      <c r="E23" s="27" t="s">
        <v>23</v>
      </c>
      <c r="F23" s="28">
        <f>G16</f>
        <v>5130996</v>
      </c>
      <c r="G23" s="22">
        <f>INT(F23*5%)</f>
        <v>256549</v>
      </c>
      <c r="H23" s="26">
        <v>5</v>
      </c>
      <c r="I23" s="27" t="s">
        <v>23</v>
      </c>
      <c r="J23" s="28">
        <f>K16</f>
        <v>1747675</v>
      </c>
      <c r="K23" s="22">
        <f>INT(J23*5%)</f>
        <v>87383</v>
      </c>
      <c r="L23" s="59" t="s">
        <v>44</v>
      </c>
      <c r="M23" s="20">
        <f>K23+G23</f>
        <v>343932</v>
      </c>
    </row>
    <row r="24" spans="1:13" ht="34.5" customHeight="1">
      <c r="A24" s="69"/>
      <c r="B24" s="26" t="s">
        <v>25</v>
      </c>
      <c r="C24" s="27"/>
      <c r="D24" s="26">
        <v>3</v>
      </c>
      <c r="E24" s="27" t="s">
        <v>26</v>
      </c>
      <c r="F24" s="28">
        <v>50195</v>
      </c>
      <c r="G24" s="22">
        <f>F24*D24</f>
        <v>150585</v>
      </c>
      <c r="H24" s="26">
        <v>3</v>
      </c>
      <c r="I24" s="27" t="s">
        <v>26</v>
      </c>
      <c r="J24" s="28">
        <v>50195</v>
      </c>
      <c r="K24" s="22">
        <f>J24*H24</f>
        <v>150585</v>
      </c>
      <c r="L24" s="59" t="s">
        <v>44</v>
      </c>
      <c r="M24" s="20">
        <f>K24+G24</f>
        <v>301170</v>
      </c>
    </row>
    <row r="25" spans="1:13" ht="34.5" customHeight="1">
      <c r="A25" s="69"/>
      <c r="B25" s="29" t="s">
        <v>16</v>
      </c>
      <c r="C25" s="30"/>
      <c r="D25" s="31"/>
      <c r="E25" s="30"/>
      <c r="F25" s="32"/>
      <c r="G25" s="33">
        <f>SUM(G17:G24)</f>
        <v>2048230</v>
      </c>
      <c r="H25" s="51"/>
      <c r="I25" s="33"/>
      <c r="J25" s="33"/>
      <c r="K25" s="33">
        <f>SUM(K17:K24)</f>
        <v>462720</v>
      </c>
      <c r="L25" s="33"/>
      <c r="M25" s="33">
        <f>SUM(M17:M24)</f>
        <v>2510950</v>
      </c>
    </row>
    <row r="26" spans="1:13" ht="34.5" customHeight="1">
      <c r="A26" s="25" t="s">
        <v>27</v>
      </c>
      <c r="B26" s="26" t="s">
        <v>28</v>
      </c>
      <c r="C26" s="27"/>
      <c r="D26" s="56">
        <v>95</v>
      </c>
      <c r="E26" s="57" t="s">
        <v>23</v>
      </c>
      <c r="F26" s="28">
        <f>G16</f>
        <v>5130996</v>
      </c>
      <c r="G26" s="22">
        <f>INT(F26*95%)</f>
        <v>4874446</v>
      </c>
      <c r="H26" s="56">
        <v>95</v>
      </c>
      <c r="I26" s="57" t="s">
        <v>23</v>
      </c>
      <c r="J26" s="28">
        <f>K16</f>
        <v>1747675</v>
      </c>
      <c r="K26" s="22">
        <f>INT(J26*95%)</f>
        <v>1660291</v>
      </c>
      <c r="L26" s="59" t="s">
        <v>44</v>
      </c>
      <c r="M26" s="20">
        <f>K26+G26</f>
        <v>6534737</v>
      </c>
    </row>
    <row r="27" spans="1:13" ht="34.5" customHeight="1">
      <c r="A27" s="25" t="s">
        <v>29</v>
      </c>
      <c r="B27" s="26" t="s">
        <v>30</v>
      </c>
      <c r="C27" s="27"/>
      <c r="D27" s="26">
        <v>20</v>
      </c>
      <c r="E27" s="27" t="s">
        <v>23</v>
      </c>
      <c r="F27" s="28">
        <f>(G26+G16)</f>
        <v>10005442</v>
      </c>
      <c r="G27" s="22">
        <f>INT(F27*20%)</f>
        <v>2001088</v>
      </c>
      <c r="H27" s="26">
        <v>20</v>
      </c>
      <c r="I27" s="27" t="s">
        <v>23</v>
      </c>
      <c r="J27" s="28">
        <f>(K26+K16)</f>
        <v>3407966</v>
      </c>
      <c r="K27" s="22">
        <f>INT(J27*20%)</f>
        <v>681593</v>
      </c>
      <c r="L27" s="59" t="s">
        <v>44</v>
      </c>
      <c r="M27" s="20">
        <f>K27+G27</f>
        <v>2682681</v>
      </c>
    </row>
    <row r="28" spans="1:13" ht="34.5" customHeight="1">
      <c r="A28" s="34" t="s">
        <v>31</v>
      </c>
      <c r="B28" s="31"/>
      <c r="C28" s="30"/>
      <c r="D28" s="31"/>
      <c r="E28" s="30"/>
      <c r="F28" s="32"/>
      <c r="G28" s="33">
        <f>SUM(G16,G25,G26,G27)</f>
        <v>14054760</v>
      </c>
      <c r="H28" s="51"/>
      <c r="I28" s="33"/>
      <c r="J28" s="33"/>
      <c r="K28" s="33">
        <f>SUM(K16,K25,K26,K27)</f>
        <v>4552279</v>
      </c>
      <c r="L28" s="33"/>
      <c r="M28" s="33">
        <f>SUM(M16,M25,M26,M27)</f>
        <v>18607039</v>
      </c>
    </row>
    <row r="29" spans="1:13" ht="34.5" customHeight="1">
      <c r="A29" s="15" t="s">
        <v>32</v>
      </c>
      <c r="B29" s="26"/>
      <c r="C29" s="27"/>
      <c r="D29" s="26"/>
      <c r="E29" s="27"/>
      <c r="F29" s="28"/>
      <c r="G29" s="22">
        <v>-214</v>
      </c>
      <c r="H29" s="50"/>
      <c r="I29" s="22"/>
      <c r="J29" s="22"/>
      <c r="K29" s="22">
        <v>-460</v>
      </c>
      <c r="L29" s="22"/>
      <c r="M29" s="22">
        <f>G29+K29</f>
        <v>-674</v>
      </c>
    </row>
    <row r="30" spans="1:13" ht="34.5" customHeight="1">
      <c r="A30" s="34" t="s">
        <v>33</v>
      </c>
      <c r="B30" s="31"/>
      <c r="C30" s="30"/>
      <c r="D30" s="31"/>
      <c r="E30" s="30"/>
      <c r="F30" s="32"/>
      <c r="G30" s="33">
        <f>SUM(G28:G29)</f>
        <v>14054546</v>
      </c>
      <c r="H30" s="51"/>
      <c r="I30" s="33"/>
      <c r="J30" s="33"/>
      <c r="K30" s="33">
        <f>SUM(K28:K29)</f>
        <v>4551819</v>
      </c>
      <c r="L30" s="33"/>
      <c r="M30" s="33">
        <f>SUM(M28:M29)</f>
        <v>18606365</v>
      </c>
    </row>
    <row r="31" spans="1:13" ht="34.5" customHeight="1">
      <c r="A31" s="15" t="s">
        <v>34</v>
      </c>
      <c r="B31" s="26"/>
      <c r="C31" s="27"/>
      <c r="D31" s="26"/>
      <c r="E31" s="27"/>
      <c r="F31" s="28"/>
      <c r="G31" s="22">
        <f>INT(G30*10%)</f>
        <v>1405454</v>
      </c>
      <c r="H31" s="50"/>
      <c r="I31" s="22"/>
      <c r="J31" s="22"/>
      <c r="K31" s="22">
        <f>INT(K30*10%)</f>
        <v>455181</v>
      </c>
      <c r="L31" s="35"/>
      <c r="M31" s="22">
        <f>INT(M30*10%)</f>
        <v>1860636</v>
      </c>
    </row>
    <row r="32" spans="1:13" ht="34.5" customHeight="1" thickBot="1">
      <c r="A32" s="36" t="s">
        <v>35</v>
      </c>
      <c r="B32" s="37"/>
      <c r="C32" s="38"/>
      <c r="D32" s="37"/>
      <c r="E32" s="38"/>
      <c r="F32" s="39"/>
      <c r="G32" s="52">
        <f>SUM(G30:G31)</f>
        <v>15460000</v>
      </c>
      <c r="H32" s="48"/>
      <c r="I32" s="40"/>
      <c r="J32" s="40"/>
      <c r="K32" s="52">
        <f>SUM(K30:K31)</f>
        <v>5007000</v>
      </c>
      <c r="L32" s="41"/>
      <c r="M32" s="52">
        <f>SUM(M30:M31)</f>
        <v>20467001</v>
      </c>
    </row>
    <row r="33" spans="1:13" ht="34.5" customHeight="1" thickBot="1">
      <c r="A33" s="42" t="s">
        <v>52</v>
      </c>
      <c r="B33" s="53">
        <v>0.85</v>
      </c>
      <c r="C33" s="38"/>
      <c r="D33" s="65" t="s">
        <v>49</v>
      </c>
      <c r="E33" s="64"/>
      <c r="F33" s="64"/>
      <c r="G33" s="54">
        <f>ROUNDDOWN(G32*1*85%,-3)</f>
        <v>13141000</v>
      </c>
      <c r="H33" s="64" t="s">
        <v>48</v>
      </c>
      <c r="I33" s="64"/>
      <c r="J33" s="64"/>
      <c r="K33" s="54">
        <f>ROUNDDOWN(K32*1*85%,-3)</f>
        <v>4255000</v>
      </c>
      <c r="L33" s="58" t="s">
        <v>44</v>
      </c>
      <c r="M33" s="54">
        <f>ROUNDDOWN(M32*85%,-3)</f>
        <v>17396000</v>
      </c>
    </row>
    <row r="34" spans="1:13" ht="49.5" customHeight="1">
      <c r="A34" s="43" t="s">
        <v>45</v>
      </c>
      <c r="B34" s="43"/>
      <c r="C34" s="43"/>
      <c r="D34" s="43"/>
      <c r="E34" s="43"/>
      <c r="F34" s="43"/>
      <c r="G34" s="43"/>
      <c r="H34" s="43"/>
      <c r="I34" s="43"/>
      <c r="J34" s="43"/>
      <c r="K34" s="43"/>
      <c r="L34" s="43"/>
      <c r="M34" s="44"/>
    </row>
    <row r="35" spans="1:13" ht="33.75" customHeight="1">
      <c r="A35" s="55" t="s">
        <v>46</v>
      </c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4"/>
    </row>
    <row r="36" spans="1:13" ht="23.25" customHeight="1">
      <c r="G36" s="5"/>
      <c r="H36" s="5"/>
      <c r="I36" s="5"/>
      <c r="J36" s="5"/>
      <c r="K36" s="5"/>
    </row>
    <row r="37" spans="1:13" ht="18" customHeight="1"/>
    <row r="38" spans="1:13" ht="18" customHeight="1"/>
    <row r="39" spans="1:13" ht="18" customHeight="1"/>
    <row r="40" spans="1:13" ht="18" customHeight="1"/>
    <row r="41" spans="1:13" ht="18" customHeight="1"/>
    <row r="42" spans="1:13" ht="18" customHeight="1"/>
    <row r="43" spans="1:13" ht="18" customHeight="1"/>
    <row r="44" spans="1:13" ht="18" customHeight="1"/>
    <row r="45" spans="1:13" ht="18" customHeight="1"/>
    <row r="46" spans="1:13" ht="18" customHeight="1"/>
    <row r="47" spans="1:13" ht="18" customHeight="1"/>
  </sheetData>
  <mergeCells count="9">
    <mergeCell ref="H33:J33"/>
    <mergeCell ref="D33:F33"/>
    <mergeCell ref="C3:C5"/>
    <mergeCell ref="A17:A25"/>
    <mergeCell ref="A3:A5"/>
    <mergeCell ref="B3:B5"/>
    <mergeCell ref="B11:B15"/>
    <mergeCell ref="B6:B10"/>
    <mergeCell ref="A6:A16"/>
  </mergeCells>
  <phoneticPr fontId="2" type="noConversion"/>
  <pageMargins left="0.65" right="0.39370078740157483" top="0.82677165354330717" bottom="0.35433070866141736" header="0.35433070866141736" footer="0.27559055118110237"/>
  <pageSetup paperSize="9" scale="54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최운수</dc:creator>
  <cp:lastModifiedBy>Windows 사용자</cp:lastModifiedBy>
  <cp:lastPrinted>2019-04-03T05:45:04Z</cp:lastPrinted>
  <dcterms:created xsi:type="dcterms:W3CDTF">2010-05-16T23:43:06Z</dcterms:created>
  <dcterms:modified xsi:type="dcterms:W3CDTF">2019-05-02T10:28:08Z</dcterms:modified>
</cp:coreProperties>
</file>