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88" yWindow="96" windowWidth="22056" windowHeight="11436"/>
  </bookViews>
  <sheets>
    <sheet name="내부산출서" sheetId="1" r:id="rId1"/>
  </sheets>
  <definedNames>
    <definedName name="_xlnm.Print_Titles" localSheetId="0">내부산출서!$1:$2</definedName>
  </definedNames>
  <calcPr calcId="124519"/>
</workbook>
</file>

<file path=xl/calcChain.xml><?xml version="1.0" encoding="utf-8"?>
<calcChain xmlns="http://schemas.openxmlformats.org/spreadsheetml/2006/main">
  <c r="G128" i="1"/>
  <c r="G92"/>
  <c r="G30"/>
  <c r="G29"/>
  <c r="G126"/>
  <c r="G90"/>
  <c r="G176"/>
  <c r="G173"/>
  <c r="G157"/>
  <c r="G154"/>
  <c r="G151"/>
  <c r="G150"/>
  <c r="G149"/>
  <c r="G146"/>
  <c r="G145" l="1"/>
  <c r="G153"/>
  <c r="G129"/>
  <c r="G119"/>
  <c r="G82"/>
  <c r="G125" l="1"/>
  <c r="G124"/>
  <c r="G123"/>
  <c r="G122"/>
  <c r="G121"/>
  <c r="G118"/>
  <c r="G117"/>
  <c r="G114"/>
  <c r="G111"/>
  <c r="G112"/>
  <c r="G113"/>
  <c r="G110"/>
  <c r="G88"/>
  <c r="G93"/>
  <c r="G89"/>
  <c r="G87"/>
  <c r="G86"/>
  <c r="G85"/>
  <c r="G84"/>
  <c r="G77"/>
  <c r="G37" l="1"/>
  <c r="G36"/>
  <c r="G35"/>
  <c r="G34"/>
  <c r="G25"/>
  <c r="G24"/>
  <c r="G21"/>
  <c r="G22"/>
  <c r="G32"/>
  <c r="G28"/>
  <c r="G23"/>
  <c r="G27" l="1"/>
  <c r="G20"/>
  <c r="G19"/>
  <c r="G18" l="1"/>
</calcChain>
</file>

<file path=xl/sharedStrings.xml><?xml version="1.0" encoding="utf-8"?>
<sst xmlns="http://schemas.openxmlformats.org/spreadsheetml/2006/main" count="705" uniqueCount="228">
  <si>
    <t>내 부 산 출 서</t>
  </si>
  <si>
    <t>도형</t>
  </si>
  <si>
    <t>부위</t>
  </si>
  <si>
    <t>품명</t>
  </si>
  <si>
    <t>규격</t>
  </si>
  <si>
    <t>단위</t>
  </si>
  <si>
    <t>산식</t>
  </si>
  <si>
    <t>물량</t>
  </si>
  <si>
    <t>실명 : 01.철거공사     개소 : 1</t>
  </si>
  <si>
    <t xml:space="preserve">A   ( 면  적    )                                                                                                       = 0.000             </t>
  </si>
  <si>
    <t xml:space="preserve">AA  ( A 증가분  )                                                                                                       = 0.000             </t>
  </si>
  <si>
    <t xml:space="preserve">AB  ( A 공제분  )                                                                                                       = 0.000             </t>
  </si>
  <si>
    <t xml:space="preserve">L   ( 둘  레    )                                                                                                       = 0.000             </t>
  </si>
  <si>
    <t xml:space="preserve">LA  ( L 추가    )                                                                                                       = 0.000             </t>
  </si>
  <si>
    <t xml:space="preserve">LB  ( L 공제    )                                                                                                       = 0.000             </t>
  </si>
  <si>
    <t xml:space="preserve">H   ( 마감높이  )                                                                                                       = 0.000             </t>
  </si>
  <si>
    <t xml:space="preserve">B   ( 걸레받이  )                                                                                                       = 0.000             </t>
  </si>
  <si>
    <t xml:space="preserve">H1  (높이1      )                                                                                                       = 0.000             </t>
  </si>
  <si>
    <t xml:space="preserve">         (                     )         *         =             개소:       </t>
  </si>
  <si>
    <t/>
  </si>
  <si>
    <t>[비          고]</t>
  </si>
  <si>
    <t>M2</t>
  </si>
  <si>
    <t>철강설</t>
  </si>
  <si>
    <t>kg</t>
  </si>
  <si>
    <t>철강설, 알루미늄, 작업설부산물</t>
  </si>
  <si>
    <t>해체재 재사용 안 함</t>
  </si>
  <si>
    <t>건설폐기물처리비-중간</t>
  </si>
  <si>
    <t>혼합건설폐기물(소각 5%이하)</t>
  </si>
  <si>
    <t>TON</t>
  </si>
  <si>
    <t>건설폐기물상차·운반비-중간처리</t>
  </si>
  <si>
    <t>16톤압롤트럭, 30km</t>
  </si>
  <si>
    <t>--- 바닥철거 ---</t>
  </si>
  <si>
    <t>건설폐기물 -중간처리</t>
  </si>
  <si>
    <t>건설(건축)폐자재</t>
  </si>
  <si>
    <t>양면</t>
  </si>
  <si>
    <t>M</t>
  </si>
  <si>
    <t>폐콘크리트</t>
  </si>
  <si>
    <t>0.378*2.4</t>
  </si>
  <si>
    <t>--- 기타철거 ---</t>
  </si>
  <si>
    <t>신발장철거</t>
  </si>
  <si>
    <t>W:400*L:2100*H:1800</t>
  </si>
  <si>
    <t>EA</t>
  </si>
  <si>
    <t>1</t>
  </si>
  <si>
    <t>W:400*L:1300*H:1800</t>
  </si>
  <si>
    <t>기존알루미늄판넬철거</t>
  </si>
  <si>
    <t>구조틀포함</t>
  </si>
  <si>
    <t>14.0*3.3-(1.8*1.5+1.24*1.5+1.8*2.1)</t>
  </si>
  <si>
    <t>37.86*4*2.6</t>
  </si>
  <si>
    <t>--- 외부바닥철거 ---</t>
  </si>
  <si>
    <t>기존바닥마감철거</t>
  </si>
  <si>
    <t>고무계</t>
  </si>
  <si>
    <t>31.186</t>
  </si>
  <si>
    <t>기존바닥마감신설</t>
  </si>
  <si>
    <t>10.0</t>
  </si>
  <si>
    <t>31.186*0.01*0.56</t>
  </si>
  <si>
    <t>--- 외부경계석철거 ---</t>
  </si>
  <si>
    <t>외부경계석철거</t>
  </si>
  <si>
    <t>200*200*1000</t>
  </si>
  <si>
    <t>11.0</t>
  </si>
  <si>
    <t>0.2*0.2*11.0*2.65</t>
  </si>
  <si>
    <t>--- 기존수목철거 ---</t>
  </si>
  <si>
    <t>기존수목철거</t>
  </si>
  <si>
    <t>6</t>
  </si>
  <si>
    <t>기존조경흙처리</t>
  </si>
  <si>
    <t>현장내,H:900</t>
  </si>
  <si>
    <t>21.5</t>
  </si>
  <si>
    <t>--- 철거시 울타리설치,해체 ---</t>
  </si>
  <si>
    <t>철거시 울타리설치,해체</t>
  </si>
  <si>
    <t>35.0</t>
  </si>
  <si>
    <t xml:space="preserve">LA  (습식       )                                                                                                       = 0.000             </t>
  </si>
  <si>
    <t>● 바닥 ●</t>
  </si>
  <si>
    <t>바닥</t>
  </si>
  <si>
    <t>보호모르타르 / 바닥</t>
  </si>
  <si>
    <t>콘크리트면, 30mm</t>
  </si>
  <si>
    <t>● 천정 ●</t>
  </si>
  <si>
    <t>경량 천장 철골틀 - 노무비</t>
  </si>
  <si>
    <t>천정석고판 나사 고정붙임</t>
  </si>
  <si>
    <t>9.5mm,2겹석고보드(바탕)포함</t>
  </si>
  <si>
    <t>15*15*15*15*1.0mm</t>
  </si>
  <si>
    <t>● 벽 ●</t>
  </si>
  <si>
    <t>벽</t>
  </si>
  <si>
    <t>● 걸레받이 ●</t>
  </si>
  <si>
    <t>걸레받이</t>
  </si>
  <si>
    <t xml:space="preserve"> 기    타</t>
  </si>
  <si>
    <t>수밀코킹(실리콘)</t>
  </si>
  <si>
    <t>삼각, 5mm이하, 방균용</t>
  </si>
  <si>
    <t>방습거울설치 - 합판 12mm+STS 1.5mm</t>
  </si>
  <si>
    <t xml:space="preserve">LB  (건식       )                                                                                                       = 0.000             </t>
  </si>
  <si>
    <t>걸레받이용 페인트</t>
  </si>
  <si>
    <t>스테인리스재료분리대</t>
  </si>
  <si>
    <t>바닥, W45*H20*1.5t</t>
  </si>
  <si>
    <t>[ R170807AJ ■ 마포구민체육센터 시설 개보수 공사 ]</t>
    <phoneticPr fontId="1" type="noConversion"/>
  </si>
  <si>
    <t>[ 01.건축공사 01. 지상2,3층 ]</t>
    <phoneticPr fontId="1" type="noConversion"/>
  </si>
  <si>
    <t>SSD 도어(강화도어) 철거</t>
    <phoneticPr fontId="1" type="noConversion"/>
  </si>
  <si>
    <t>플로어힌지 포함</t>
    <phoneticPr fontId="1" type="noConversion"/>
  </si>
  <si>
    <t>SD 도어 철거</t>
    <phoneticPr fontId="1" type="noConversion"/>
  </si>
  <si>
    <t>0.9*2.1*4개소</t>
    <phoneticPr fontId="1" type="noConversion"/>
  </si>
  <si>
    <t>0.75*2.1*2개소</t>
    <phoneticPr fontId="1" type="noConversion"/>
  </si>
  <si>
    <t>{(1.52+1.2)*4.85-(0.75*2.1)}*2개소</t>
    <phoneticPr fontId="1" type="noConversion"/>
  </si>
  <si>
    <t>T:9+몰탈:50</t>
    <phoneticPr fontId="1" type="noConversion"/>
  </si>
  <si>
    <t>(1.52*1.2)*2개소</t>
    <phoneticPr fontId="1" type="noConversion"/>
  </si>
  <si>
    <t>타일바닥철거(탈의실)</t>
    <phoneticPr fontId="1" type="noConversion"/>
  </si>
  <si>
    <t>화장실 건식벽 철거(탈의실)</t>
    <phoneticPr fontId="1" type="noConversion"/>
  </si>
  <si>
    <t>타일벽 철거(탈의실)</t>
    <phoneticPr fontId="1" type="noConversion"/>
  </si>
  <si>
    <t>타일벽 철거(샤워실)</t>
    <phoneticPr fontId="1" type="noConversion"/>
  </si>
  <si>
    <t>(28.5+20.6)+(9.5+9.5)</t>
    <phoneticPr fontId="1" type="noConversion"/>
  </si>
  <si>
    <t>천장판만 철거</t>
    <phoneticPr fontId="1" type="noConversion"/>
  </si>
  <si>
    <t>타일바닥철거(샤워실)</t>
    <phoneticPr fontId="1" type="noConversion"/>
  </si>
  <si>
    <t>T:9+몰탈:71</t>
    <phoneticPr fontId="1" type="noConversion"/>
  </si>
  <si>
    <t>SMC(300*300) 천장판 철거(샤워실)</t>
    <phoneticPr fontId="1" type="noConversion"/>
  </si>
  <si>
    <t>--- 기타철거 ---</t>
    <phoneticPr fontId="1" type="noConversion"/>
  </si>
  <si>
    <t>트렌치 앵글 철거</t>
    <phoneticPr fontId="1" type="noConversion"/>
  </si>
  <si>
    <t>(26+19.6)+(12.6+12.6)</t>
    <phoneticPr fontId="1" type="noConversion"/>
  </si>
  <si>
    <t>((26+19.6)*2.7-(0.9*2.1*2))+((12.6+12.6)*2.7-(0.9*2.1*2))</t>
    <phoneticPr fontId="1" type="noConversion"/>
  </si>
  <si>
    <t>{(1.52+1.2)*2.7-(0.75*2.1)}*2개소</t>
    <phoneticPr fontId="1" type="noConversion"/>
  </si>
  <si>
    <t>(195.138*0.03*0.56)+(91.334*0.01*0.56)</t>
    <phoneticPr fontId="1" type="noConversion"/>
  </si>
  <si>
    <t>위생도기 철거(탈의실)</t>
    <phoneticPr fontId="1" type="noConversion"/>
  </si>
  <si>
    <t>양변기</t>
    <phoneticPr fontId="1" type="noConversion"/>
  </si>
  <si>
    <t>EA</t>
    <phoneticPr fontId="1" type="noConversion"/>
  </si>
  <si>
    <t>--- 도어철거,타일벽체,천장철거,건식벽체철거 ---</t>
    <phoneticPr fontId="1" type="noConversion"/>
  </si>
  <si>
    <t>샤워파티션철거</t>
    <phoneticPr fontId="6" type="noConversion"/>
  </si>
  <si>
    <t>15+12+6+6</t>
    <phoneticPr fontId="1" type="noConversion"/>
  </si>
  <si>
    <t>14+12+7+7</t>
    <phoneticPr fontId="1" type="noConversion"/>
  </si>
  <si>
    <t>1+1+1+1</t>
    <phoneticPr fontId="1" type="noConversion"/>
  </si>
  <si>
    <t>13+11+6+6</t>
    <phoneticPr fontId="1" type="noConversion"/>
  </si>
  <si>
    <t>실명 : 02.2층 남,여 샤워실     개소 : 1</t>
    <phoneticPr fontId="1" type="noConversion"/>
  </si>
  <si>
    <t xml:space="preserve">A   ( 면  적    ) 49.1                                                                                                  = 49.100            </t>
    <phoneticPr fontId="1" type="noConversion"/>
  </si>
  <si>
    <t xml:space="preserve">LB  (건식       )                                                                                                       = 0.000             </t>
    <phoneticPr fontId="1" type="noConversion"/>
  </si>
  <si>
    <t xml:space="preserve">H   ( 마감높이  ) 2.7                                                                                                   = 2.300             </t>
    <phoneticPr fontId="1" type="noConversion"/>
  </si>
  <si>
    <t xml:space="preserve">H   ( 마감높이  ) 2.7                                                                                                   = 2.700             </t>
    <phoneticPr fontId="1" type="noConversion"/>
  </si>
  <si>
    <t xml:space="preserve">H1  (높이1      ) 2.7+0.1                                                                                               = 2.400             </t>
    <phoneticPr fontId="1" type="noConversion"/>
  </si>
  <si>
    <t xml:space="preserve">H1  (높이1      ) 2.7+0.1                                                                                               = 2.700             </t>
    <phoneticPr fontId="1" type="noConversion"/>
  </si>
  <si>
    <t xml:space="preserve">SSD01     (01.건축공사          ) 0.900   * 2.100   = 1.890       개소:2      </t>
    <phoneticPr fontId="1" type="noConversion"/>
  </si>
  <si>
    <t xml:space="preserve">L   ( 둘  레    ) 45.6                                                                                                  = 45.600            </t>
    <phoneticPr fontId="1" type="noConversion"/>
  </si>
  <si>
    <t>시멘트 액체방수</t>
    <phoneticPr fontId="1" type="noConversion"/>
  </si>
  <si>
    <t>바닥, 1종</t>
    <phoneticPr fontId="1" type="noConversion"/>
  </si>
  <si>
    <t>바닥</t>
    <phoneticPr fontId="1" type="noConversion"/>
  </si>
  <si>
    <t>논슬립 자기질 타일, 300*300</t>
    <phoneticPr fontId="1" type="noConversion"/>
  </si>
  <si>
    <t>열경화성수지천장판</t>
    <phoneticPr fontId="1" type="noConversion"/>
  </si>
  <si>
    <t>천정, SMC, 틀재활용, 300*300</t>
    <phoneticPr fontId="1" type="noConversion"/>
  </si>
  <si>
    <t>경량 천장 철골틀 - 노무비</t>
    <phoneticPr fontId="1" type="noConversion"/>
  </si>
  <si>
    <t>천정, Clip-Bar, 틀재활용</t>
    <phoneticPr fontId="1" type="noConversion"/>
  </si>
  <si>
    <t>시멘트벽돌</t>
    <phoneticPr fontId="1" type="noConversion"/>
  </si>
  <si>
    <t>시멘트벽돌쌓기</t>
    <phoneticPr fontId="1" type="noConversion"/>
  </si>
  <si>
    <t xml:space="preserve">0.5B </t>
    <phoneticPr fontId="1" type="noConversion"/>
  </si>
  <si>
    <t>벽체, 1종</t>
    <phoneticPr fontId="1" type="noConversion"/>
  </si>
  <si>
    <t>매</t>
    <phoneticPr fontId="1" type="noConversion"/>
  </si>
  <si>
    <t>탄성도막방수</t>
    <phoneticPr fontId="1" type="noConversion"/>
  </si>
  <si>
    <t>오픈트렌치</t>
    <phoneticPr fontId="1" type="noConversion"/>
  </si>
  <si>
    <t>천정</t>
    <phoneticPr fontId="1" type="noConversion"/>
  </si>
  <si>
    <t>조적벽</t>
    <phoneticPr fontId="1" type="noConversion"/>
  </si>
  <si>
    <t>벽,바탕16mm+압5mm</t>
    <phoneticPr fontId="1" type="noConversion"/>
  </si>
  <si>
    <t>타일붙이기</t>
    <phoneticPr fontId="1" type="noConversion"/>
  </si>
  <si>
    <t>타일압착붙임.300*600</t>
    <phoneticPr fontId="1" type="noConversion"/>
  </si>
  <si>
    <t>(15.6+11.94)*0.9*75*1.05</t>
    <phoneticPr fontId="1" type="noConversion"/>
  </si>
  <si>
    <t>(26+19.6)</t>
    <phoneticPr fontId="1" type="noConversion"/>
  </si>
  <si>
    <t>(15.6+11.94)*0.9</t>
    <phoneticPr fontId="1" type="noConversion"/>
  </si>
  <si>
    <t>타일코너비드 설치</t>
  </si>
  <si>
    <t>sus</t>
    <phoneticPr fontId="1" type="noConversion"/>
  </si>
  <si>
    <t>(8.75+6.05+2.7+2.7+2.7+2.7)</t>
    <phoneticPr fontId="1" type="noConversion"/>
  </si>
  <si>
    <t xml:space="preserve">C-Black, T=10, W=100 </t>
    <phoneticPr fontId="1" type="noConversion"/>
  </si>
  <si>
    <t>방습거울철거</t>
    <phoneticPr fontId="6" type="noConversion"/>
  </si>
  <si>
    <t>14+12</t>
    <phoneticPr fontId="1" type="noConversion"/>
  </si>
  <si>
    <t>샤워파티션설치</t>
    <phoneticPr fontId="6" type="noConversion"/>
  </si>
  <si>
    <t>EA</t>
    <phoneticPr fontId="1" type="noConversion"/>
  </si>
  <si>
    <t>15+12</t>
    <phoneticPr fontId="1" type="noConversion"/>
  </si>
  <si>
    <t>샤워수전설치(상부 헤드포함)</t>
    <phoneticPr fontId="6" type="noConversion"/>
  </si>
  <si>
    <t>13+11</t>
    <phoneticPr fontId="1" type="noConversion"/>
  </si>
  <si>
    <t>1+1</t>
    <phoneticPr fontId="1" type="noConversion"/>
  </si>
  <si>
    <t>좌식샤워기</t>
    <phoneticPr fontId="1" type="noConversion"/>
  </si>
  <si>
    <t>실명 : 03.3층 남,여 샤워실     개소 : 1</t>
    <phoneticPr fontId="1" type="noConversion"/>
  </si>
  <si>
    <t xml:space="preserve">A   ( 면  적    ) 19                                                                                                    = 19.000            </t>
    <phoneticPr fontId="1" type="noConversion"/>
  </si>
  <si>
    <t xml:space="preserve">L   ( 둘  레    ) 25.2                                                                                                  = 25.200            </t>
    <phoneticPr fontId="1" type="noConversion"/>
  </si>
  <si>
    <t>((26+19.6)*2.8-(0.9*2.1*2))</t>
    <phoneticPr fontId="1" type="noConversion"/>
  </si>
  <si>
    <t>(9.5+9.5)</t>
    <phoneticPr fontId="1" type="noConversion"/>
  </si>
  <si>
    <t>(7.835+7.835)*0.9*75*1.05</t>
    <phoneticPr fontId="1" type="noConversion"/>
  </si>
  <si>
    <t>(7.835+7.835)*0.9</t>
    <phoneticPr fontId="1" type="noConversion"/>
  </si>
  <si>
    <t>(12.6+12.6)</t>
    <phoneticPr fontId="1" type="noConversion"/>
  </si>
  <si>
    <t>((12.6+12.6)*2.8-(0.9*2.1*2))</t>
    <phoneticPr fontId="1" type="noConversion"/>
  </si>
  <si>
    <t>● 기 타 ●</t>
    <phoneticPr fontId="1" type="noConversion"/>
  </si>
  <si>
    <t>6+6</t>
    <phoneticPr fontId="1" type="noConversion"/>
  </si>
  <si>
    <t>1+1</t>
    <phoneticPr fontId="1" type="noConversion"/>
  </si>
  <si>
    <t>7+7</t>
    <phoneticPr fontId="1" type="noConversion"/>
  </si>
  <si>
    <t>실명 : 04.2층 남,여 탈의실     개소 : 1</t>
    <phoneticPr fontId="1" type="noConversion"/>
  </si>
  <si>
    <t xml:space="preserve">AB  ( A 공제분  )                                                                                                       = 0.000             </t>
    <phoneticPr fontId="1" type="noConversion"/>
  </si>
  <si>
    <t xml:space="preserve">A   ( 면  적    ) (50.24+35.245)                                                                                        = 85.485             </t>
    <phoneticPr fontId="1" type="noConversion"/>
  </si>
  <si>
    <t xml:space="preserve">L   ( 둘  레    ) (38.571+33.1)                                                                                         = 71.671             </t>
    <phoneticPr fontId="1" type="noConversion"/>
  </si>
  <si>
    <t>AL몰딩설(W형)</t>
  </si>
  <si>
    <t>보호모르타르바름 / 바닥</t>
    <phoneticPr fontId="1" type="noConversion"/>
  </si>
  <si>
    <t>(0.55*5)*2개소</t>
    <phoneticPr fontId="1" type="noConversion"/>
  </si>
  <si>
    <t>(2.21*1.2)+(2.21*1.2)</t>
    <phoneticPr fontId="1" type="noConversion"/>
  </si>
  <si>
    <t>5mm, 틀 포함, 500*800</t>
    <phoneticPr fontId="1" type="noConversion"/>
  </si>
  <si>
    <t>강화마루판 설치</t>
    <phoneticPr fontId="1" type="noConversion"/>
  </si>
  <si>
    <t>THK 8mm</t>
    <phoneticPr fontId="1" type="noConversion"/>
  </si>
  <si>
    <t>콘크리트면, 80mm</t>
    <phoneticPr fontId="1" type="noConversion"/>
  </si>
  <si>
    <t>미네랄울 흡음텍스설치</t>
    <phoneticPr fontId="1" type="noConversion"/>
  </si>
  <si>
    <t>마이톤12T, M바,경량천정틀,
W형몰딩포함</t>
    <phoneticPr fontId="1" type="noConversion"/>
  </si>
  <si>
    <t>수성페인트(롤러칠)</t>
  </si>
  <si>
    <t>내부, 2회, 1급, 석고보드면(줄퍼티)</t>
  </si>
  <si>
    <t>천정</t>
    <phoneticPr fontId="1" type="noConversion"/>
  </si>
  <si>
    <t xml:space="preserve">H   ( 마감높이  ) 2.6                                                                                                   = 2.600             </t>
    <phoneticPr fontId="1" type="noConversion"/>
  </si>
  <si>
    <t xml:space="preserve">H1  (높이1      ) 2.6+0.1                                                                                               = 2.700             </t>
    <phoneticPr fontId="1" type="noConversion"/>
  </si>
  <si>
    <t>걸레받이용 페인트</t>
    <phoneticPr fontId="1" type="noConversion"/>
  </si>
  <si>
    <t>H=120</t>
    <phoneticPr fontId="1" type="noConversion"/>
  </si>
  <si>
    <t>실명 : 05.3층 남,여 탈의실     개소 : 1</t>
    <phoneticPr fontId="1" type="noConversion"/>
  </si>
  <si>
    <t>(38.571+33.1)*2.48-(0.9*2.1*2)</t>
    <phoneticPr fontId="1" type="noConversion"/>
  </si>
  <si>
    <t>(38.571+33.1)*0.12-(0.9*0.12*2)</t>
    <phoneticPr fontId="1" type="noConversion"/>
  </si>
  <si>
    <t>● 벽 ●</t>
    <phoneticPr fontId="1" type="noConversion"/>
  </si>
  <si>
    <t xml:space="preserve">A   ( 면  적    ) (16.65+16.5)                                                                                          = 4.710             </t>
    <phoneticPr fontId="1" type="noConversion"/>
  </si>
  <si>
    <t xml:space="preserve">B   ( 걸레받이  ) 0.12                                                                                                  = 0.120             </t>
    <phoneticPr fontId="1" type="noConversion"/>
  </si>
  <si>
    <t xml:space="preserve">H1  (높이1      ) 2.6                                                                                                   = 2.600             </t>
    <phoneticPr fontId="1" type="noConversion"/>
  </si>
  <si>
    <t xml:space="preserve">L   ( 둘  레    ) (18.51+18.51)                                                                                         = 37.020             </t>
    <phoneticPr fontId="1" type="noConversion"/>
  </si>
  <si>
    <t xml:space="preserve">(18.51+18.51)*2.48-(0.9*2.1*2) </t>
    <phoneticPr fontId="1" type="noConversion"/>
  </si>
  <si>
    <t xml:space="preserve">(18.51+18.51)*0.12-(0.9*0.12*2) </t>
    <phoneticPr fontId="1" type="noConversion"/>
  </si>
  <si>
    <t>건식벽체설치</t>
  </si>
  <si>
    <t>C-100,일반GB9.5*2겹,일면,그라스울T:50,T:100</t>
  </si>
  <si>
    <t>벽</t>
    <phoneticPr fontId="1" type="noConversion"/>
  </si>
  <si>
    <t>창대석 설치(젠다이)</t>
    <phoneticPr fontId="1" type="noConversion"/>
  </si>
  <si>
    <t>15.6+11.94</t>
    <phoneticPr fontId="1" type="noConversion"/>
  </si>
  <si>
    <t>7.835+7.835</t>
    <phoneticPr fontId="1" type="noConversion"/>
  </si>
  <si>
    <t xml:space="preserve">지정대리석, T=20, W=130 </t>
    <phoneticPr fontId="1" type="noConversion"/>
  </si>
  <si>
    <t>샤워수전 철거(상부 헤드포함)</t>
    <phoneticPr fontId="6" type="noConversion"/>
  </si>
  <si>
    <t>좌식샤워기 철거</t>
    <phoneticPr fontId="6" type="noConversion"/>
  </si>
  <si>
    <t>10.0*0.03*2.65+71.748*0.03*1.8</t>
    <phoneticPr fontId="1" type="noConversion"/>
  </si>
  <si>
    <t>500*1800</t>
    <phoneticPr fontId="1" type="noConversion"/>
  </si>
  <si>
    <t>노출서머스타트샤워기</t>
    <phoneticPr fontId="1" type="noConversion"/>
  </si>
  <si>
    <t>((0.9+2.1+2.1)+(2.7*7))+((0.9+2.1+2.1)+(2.7*5))+((0.5+0.6)*2*26)</t>
    <phoneticPr fontId="1" type="noConversion"/>
  </si>
  <si>
    <t>(2.7*8)+((0.5+0.6)*2*14)</t>
    <phoneticPr fontId="1" type="noConversion"/>
  </si>
</sst>
</file>

<file path=xl/styles.xml><?xml version="1.0" encoding="utf-8"?>
<styleSheet xmlns="http://schemas.openxmlformats.org/spreadsheetml/2006/main">
  <numFmts count="21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00_ "/>
    <numFmt numFmtId="177" formatCode="#,##0.0"/>
    <numFmt numFmtId="178" formatCode="yyyy\.mm\.dd"/>
    <numFmt numFmtId="179" formatCode="0E+00"/>
    <numFmt numFmtId="180" formatCode="mmmm\ d\,\ yyyy"/>
    <numFmt numFmtId="181" formatCode="#,##0.00;[Red]#,##0.00"/>
    <numFmt numFmtId="182" formatCode="_-[$€-2]* #,##0.00_-;\-[$€-2]* #,##0.00_-;_-[$€-2]* &quot;-&quot;??_-"/>
    <numFmt numFmtId="183" formatCode="&quot;년&quot;\ "/>
    <numFmt numFmtId="184" formatCode="General_)"/>
    <numFmt numFmtId="185" formatCode="_ * #,##0_ ;_ * \-#,##0_ ;_ * &quot;-&quot;_ ;_ @_ "/>
    <numFmt numFmtId="186" formatCode="_ * #,##0.00_ ;_ * \-#,##0.00_ ;_ * &quot;-&quot;??_ ;_ @_ "/>
    <numFmt numFmtId="187" formatCode="0.0_)"/>
    <numFmt numFmtId="188" formatCode="0.0000_);[Red]\(0.0000\)"/>
    <numFmt numFmtId="189" formatCode="0.00_);[Red]\(0.00\)"/>
    <numFmt numFmtId="190" formatCode="_-* #,##0.0_-;\-* #,##0.0_-;_-* &quot;-&quot;??_-;_-@_-"/>
    <numFmt numFmtId="191" formatCode="0.000000_);[Red]\(0.000000\)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u/>
      <sz val="12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8"/>
      <name val="맑은 고딕"/>
      <family val="3"/>
      <charset val="129"/>
    </font>
    <font>
      <sz val="10"/>
      <name val="돋움체"/>
      <family val="3"/>
      <charset val="129"/>
    </font>
    <font>
      <sz val="10"/>
      <color indexed="8"/>
      <name val="돋움체"/>
      <family val="3"/>
      <charset val="129"/>
    </font>
    <font>
      <b/>
      <sz val="10"/>
      <color theme="1"/>
      <name val="돋움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Courier New"/>
      <family val="3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굴림체"/>
      <family val="3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"/>
      <color indexed="8"/>
      <name val="Courier"/>
      <family val="3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name val="HY중명조"/>
      <family val="1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94">
    <xf numFmtId="0" fontId="0" fillId="0" borderId="0">
      <alignment vertical="center"/>
    </xf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3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2" fontId="16" fillId="0" borderId="9">
      <alignment horizontal="right"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0" fontId="11" fillId="0" borderId="0" applyFill="0" applyBorder="0" applyAlignment="0"/>
    <xf numFmtId="0" fontId="20" fillId="0" borderId="0"/>
    <xf numFmtId="177" fontId="15" fillId="0" borderId="0" applyFill="0" applyBorder="0" applyAlignment="0" applyProtection="0"/>
    <xf numFmtId="0" fontId="15" fillId="0" borderId="0" applyFont="0" applyFill="0" applyBorder="0" applyAlignment="0" applyProtection="0"/>
    <xf numFmtId="178" fontId="11" fillId="0" borderId="0"/>
    <xf numFmtId="0" fontId="15" fillId="0" borderId="0" applyFont="0" applyFill="0" applyBorder="0" applyAlignment="0" applyProtection="0"/>
    <xf numFmtId="3" fontId="15" fillId="0" borderId="0" applyFill="0" applyBorder="0" applyAlignment="0" applyProtection="0"/>
    <xf numFmtId="0" fontId="15" fillId="0" borderId="0" applyFont="0" applyFill="0" applyBorder="0" applyAlignment="0" applyProtection="0"/>
    <xf numFmtId="7" fontId="15" fillId="0" borderId="0" applyFill="0" applyBorder="0" applyAlignment="0" applyProtection="0"/>
    <xf numFmtId="0" fontId="21" fillId="0" borderId="0" applyFont="0" applyFill="0" applyBorder="0" applyAlignment="0" applyProtection="0"/>
    <xf numFmtId="0" fontId="11" fillId="0" borderId="0" applyFont="0" applyFill="0" applyBorder="0" applyAlignment="0" applyProtection="0"/>
    <xf numFmtId="5" fontId="15" fillId="0" borderId="0" applyFill="0" applyBorder="0" applyAlignment="0" applyProtection="0"/>
    <xf numFmtId="179" fontId="11" fillId="0" borderId="0"/>
    <xf numFmtId="180" fontId="15" fillId="0" borderId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81" fontId="11" fillId="0" borderId="0"/>
    <xf numFmtId="182" fontId="14" fillId="0" borderId="0" applyFont="0" applyFill="0" applyBorder="0" applyAlignment="0" applyProtection="0"/>
    <xf numFmtId="2" fontId="15" fillId="0" borderId="0" applyFill="0" applyBorder="0" applyAlignment="0" applyProtection="0"/>
    <xf numFmtId="38" fontId="22" fillId="4" borderId="0" applyNumberFormat="0" applyBorder="0" applyAlignment="0" applyProtection="0"/>
    <xf numFmtId="3" fontId="23" fillId="0" borderId="10">
      <alignment horizontal="right" vertical="center"/>
    </xf>
    <xf numFmtId="4" fontId="23" fillId="0" borderId="10">
      <alignment horizontal="right" vertical="center"/>
    </xf>
    <xf numFmtId="0" fontId="24" fillId="0" borderId="0">
      <alignment horizontal="left"/>
    </xf>
    <xf numFmtId="0" fontId="25" fillId="0" borderId="8" applyNumberFormat="0" applyAlignment="0" applyProtection="0">
      <alignment horizontal="left" vertical="center"/>
    </xf>
    <xf numFmtId="0" fontId="25" fillId="0" borderId="6">
      <alignment horizontal="left"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3" fontId="14" fillId="0" borderId="0">
      <protection locked="0"/>
    </xf>
    <xf numFmtId="183" fontId="14" fillId="0" borderId="0">
      <protection locked="0"/>
    </xf>
    <xf numFmtId="0" fontId="27" fillId="0" borderId="0" applyNumberFormat="0" applyFill="0" applyBorder="0" applyAlignment="0" applyProtection="0"/>
    <xf numFmtId="10" fontId="22" fillId="5" borderId="2" applyNumberFormat="0" applyBorder="0" applyAlignment="0" applyProtection="0"/>
    <xf numFmtId="184" fontId="28" fillId="0" borderId="0">
      <alignment horizontal="left"/>
    </xf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0" fontId="29" fillId="0" borderId="7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1" fillId="0" borderId="0"/>
    <xf numFmtId="0" fontId="14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0" fontId="15" fillId="0" borderId="0" applyFill="0" applyBorder="0" applyAlignment="0" applyProtection="0"/>
    <xf numFmtId="10" fontId="15" fillId="0" borderId="0" applyFont="0" applyFill="0" applyBorder="0" applyAlignment="0" applyProtection="0"/>
    <xf numFmtId="0" fontId="30" fillId="0" borderId="0">
      <protection locked="0"/>
    </xf>
    <xf numFmtId="0" fontId="15" fillId="6" borderId="0"/>
    <xf numFmtId="0" fontId="29" fillId="0" borderId="0"/>
    <xf numFmtId="187" fontId="31" fillId="0" borderId="0">
      <alignment horizontal="center"/>
    </xf>
    <xf numFmtId="0" fontId="32" fillId="0" borderId="0" applyFill="0" applyBorder="0" applyProtection="0">
      <alignment horizontal="centerContinuous" vertical="center"/>
    </xf>
    <xf numFmtId="0" fontId="13" fillId="3" borderId="0" applyFill="0" applyBorder="0" applyProtection="0">
      <alignment horizontal="center" vertical="center"/>
    </xf>
    <xf numFmtId="0" fontId="15" fillId="0" borderId="11" applyNumberFormat="0" applyFill="0" applyAlignment="0" applyProtection="0"/>
    <xf numFmtId="0" fontId="33" fillId="0" borderId="12">
      <alignment horizontal="left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13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0" fillId="0" borderId="0">
      <protection locked="0"/>
    </xf>
    <xf numFmtId="3" fontId="19" fillId="0" borderId="13">
      <alignment horizontal="center"/>
    </xf>
    <xf numFmtId="0" fontId="30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37" fillId="3" borderId="0" applyFill="0" applyBorder="0" applyProtection="0">
      <alignment horizontal="right"/>
    </xf>
    <xf numFmtId="10" fontId="37" fillId="0" borderId="0" applyFill="0" applyBorder="0" applyProtection="0">
      <alignment horizontal="right"/>
    </xf>
    <xf numFmtId="0" fontId="11" fillId="0" borderId="0"/>
    <xf numFmtId="0" fontId="38" fillId="0" borderId="0"/>
    <xf numFmtId="0" fontId="13" fillId="0" borderId="0">
      <alignment vertical="center"/>
    </xf>
    <xf numFmtId="41" fontId="1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5" fillId="0" borderId="0"/>
    <xf numFmtId="0" fontId="40" fillId="0" borderId="14"/>
    <xf numFmtId="0" fontId="41" fillId="0" borderId="0">
      <alignment vertical="center"/>
    </xf>
    <xf numFmtId="4" fontId="30" fillId="0" borderId="0">
      <protection locked="0"/>
    </xf>
    <xf numFmtId="3" fontId="42" fillId="0" borderId="0" applyFont="0" applyFill="0" applyBorder="0" applyAlignment="0" applyProtection="0"/>
    <xf numFmtId="0" fontId="14" fillId="0" borderId="0"/>
    <xf numFmtId="185" fontId="14" fillId="0" borderId="0" applyFont="0" applyFill="0" applyBorder="0" applyAlignment="0" applyProtection="0"/>
    <xf numFmtId="177" fontId="14" fillId="3" borderId="0" applyFill="0" applyBorder="0" applyProtection="0">
      <alignment horizontal="right"/>
    </xf>
    <xf numFmtId="186" fontId="14" fillId="0" borderId="0" applyFont="0" applyFill="0" applyBorder="0" applyAlignment="0" applyProtection="0"/>
    <xf numFmtId="42" fontId="11" fillId="0" borderId="0" applyFont="0" applyFill="0" applyBorder="0" applyAlignment="0" applyProtection="0"/>
    <xf numFmtId="45" fontId="43" fillId="0" borderId="0"/>
    <xf numFmtId="0" fontId="14" fillId="0" borderId="0" applyFont="0" applyFill="0" applyBorder="0" applyAlignment="0" applyProtection="0"/>
    <xf numFmtId="189" fontId="13" fillId="0" borderId="0">
      <protection locked="0"/>
    </xf>
    <xf numFmtId="0" fontId="11" fillId="0" borderId="0"/>
    <xf numFmtId="0" fontId="11" fillId="0" borderId="0"/>
    <xf numFmtId="0" fontId="11" fillId="0" borderId="0"/>
    <xf numFmtId="0" fontId="43" fillId="0" borderId="0"/>
    <xf numFmtId="0" fontId="30" fillId="0" borderId="11">
      <protection locked="0"/>
    </xf>
    <xf numFmtId="190" fontId="13" fillId="0" borderId="0">
      <protection locked="0"/>
    </xf>
    <xf numFmtId="191" fontId="13" fillId="0" borderId="0">
      <protection locked="0"/>
    </xf>
    <xf numFmtId="0" fontId="44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quotePrefix="1" applyFont="1" applyBorder="1" applyAlignment="1">
      <alignment vertical="center"/>
    </xf>
    <xf numFmtId="0" fontId="5" fillId="0" borderId="2" xfId="0" quotePrefix="1" applyFont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8" fillId="0" borderId="4" xfId="0" quotePrefix="1" applyFont="1" applyBorder="1" applyAlignment="1">
      <alignment vertical="center"/>
    </xf>
    <xf numFmtId="0" fontId="7" fillId="0" borderId="2" xfId="0" quotePrefix="1" applyNumberFormat="1" applyFont="1" applyBorder="1" applyAlignment="1">
      <alignment vertical="center" wrapText="1"/>
    </xf>
    <xf numFmtId="0" fontId="5" fillId="0" borderId="2" xfId="0" quotePrefix="1" applyFont="1" applyBorder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4" fillId="0" borderId="1" xfId="0" quotePrefix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41" fontId="5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2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0" fillId="0" borderId="0" xfId="0">
      <alignment vertical="center"/>
    </xf>
    <xf numFmtId="0" fontId="10" fillId="0" borderId="2" xfId="0" quotePrefix="1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5" fillId="0" borderId="2" xfId="0" quotePrefix="1" applyFont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0" fillId="2" borderId="0" xfId="0" applyFill="1">
      <alignment vertical="center"/>
    </xf>
  </cellXfs>
  <cellStyles count="194">
    <cellStyle name="??&amp;O?&amp;H?_x0008__x000f__x0007_?_x0007__x0001__x0001_" xfId="4"/>
    <cellStyle name="??&amp;O?&amp;H?_x0008_??_x0007__x0001__x0001_" xfId="5"/>
    <cellStyle name="?W?_laroux" xfId="6"/>
    <cellStyle name="’E‰Y [0.00]_laroux" xfId="7"/>
    <cellStyle name="’E‰Y_laroux" xfId="8"/>
    <cellStyle name="1" xfId="9"/>
    <cellStyle name="1_laroux" xfId="10"/>
    <cellStyle name="1_laroux_ATC-YOON1" xfId="11"/>
    <cellStyle name="1_단가조사표" xfId="12"/>
    <cellStyle name="1_단가조사표_1011소각" xfId="13"/>
    <cellStyle name="1_단가조사표_1113교~1" xfId="14"/>
    <cellStyle name="1_단가조사표_121내역" xfId="15"/>
    <cellStyle name="1_단가조사표_객토량" xfId="16"/>
    <cellStyle name="1_단가조사표_교통센~1" xfId="17"/>
    <cellStyle name="1_단가조사표_교통센터412" xfId="18"/>
    <cellStyle name="1_단가조사표_교통수" xfId="19"/>
    <cellStyle name="1_단가조사표_교통수량산출서" xfId="20"/>
    <cellStyle name="1_단가조사표_구조물대가 (2)" xfId="21"/>
    <cellStyle name="1_단가조사표_내역서 (2)" xfId="22"/>
    <cellStyle name="1_단가조사표_대전관저지구" xfId="23"/>
    <cellStyle name="1_단가조사표_동측지~1" xfId="24"/>
    <cellStyle name="1_단가조사표_동측지원422" xfId="25"/>
    <cellStyle name="1_단가조사표_동측지원512" xfId="26"/>
    <cellStyle name="1_단가조사표_동측지원524" xfId="27"/>
    <cellStyle name="1_단가조사표_부대422" xfId="28"/>
    <cellStyle name="1_단가조사표_부대시설" xfId="29"/>
    <cellStyle name="1_단가조사표_소각수~1" xfId="30"/>
    <cellStyle name="1_단가조사표_소각수내역서" xfId="31"/>
    <cellStyle name="1_단가조사표_소각수목2" xfId="32"/>
    <cellStyle name="1_단가조사표_수량산출서 (2)" xfId="33"/>
    <cellStyle name="1_단가조사표_엑스포~1" xfId="34"/>
    <cellStyle name="1_단가조사표_엑스포한빛1" xfId="35"/>
    <cellStyle name="1_단가조사표_여객터미널331" xfId="36"/>
    <cellStyle name="1_단가조사표_여객터미널513" xfId="37"/>
    <cellStyle name="1_단가조사표_여객터미널629" xfId="38"/>
    <cellStyle name="1_단가조사표_외곽도로616" xfId="39"/>
    <cellStyle name="1_단가조사표_용인죽전수량" xfId="40"/>
    <cellStyle name="1_단가조사표_원가계~1" xfId="41"/>
    <cellStyle name="1_단가조사표_유기질" xfId="42"/>
    <cellStyle name="1_단가조사표_자재조서 (2)" xfId="43"/>
    <cellStyle name="1_단가조사표_총괄내역" xfId="44"/>
    <cellStyle name="1_단가조사표_총괄내역 (2)" xfId="45"/>
    <cellStyle name="1_단가조사표_터미널도로403" xfId="46"/>
    <cellStyle name="1_단가조사표_터미널도로429" xfId="47"/>
    <cellStyle name="1_단가조사표_포장일위" xfId="48"/>
    <cellStyle name="2" xfId="49"/>
    <cellStyle name="2_laroux" xfId="50"/>
    <cellStyle name="2_laroux_ATC-YOON1" xfId="51"/>
    <cellStyle name="2_단가조사표" xfId="52"/>
    <cellStyle name="2_단가조사표_1011소각" xfId="53"/>
    <cellStyle name="2_단가조사표_1113교~1" xfId="54"/>
    <cellStyle name="2_단가조사표_121내역" xfId="55"/>
    <cellStyle name="2_단가조사표_객토량" xfId="56"/>
    <cellStyle name="2_단가조사표_교통센~1" xfId="57"/>
    <cellStyle name="2_단가조사표_교통센터412" xfId="58"/>
    <cellStyle name="2_단가조사표_교통수" xfId="59"/>
    <cellStyle name="2_단가조사표_교통수량산출서" xfId="60"/>
    <cellStyle name="2_단가조사표_구조물대가 (2)" xfId="61"/>
    <cellStyle name="2_단가조사표_내역서 (2)" xfId="62"/>
    <cellStyle name="2_단가조사표_대전관저지구" xfId="63"/>
    <cellStyle name="2_단가조사표_동측지~1" xfId="64"/>
    <cellStyle name="2_단가조사표_동측지원422" xfId="65"/>
    <cellStyle name="2_단가조사표_동측지원512" xfId="66"/>
    <cellStyle name="2_단가조사표_동측지원524" xfId="67"/>
    <cellStyle name="2_단가조사표_부대422" xfId="68"/>
    <cellStyle name="2_단가조사표_부대시설" xfId="69"/>
    <cellStyle name="2_단가조사표_소각수~1" xfId="70"/>
    <cellStyle name="2_단가조사표_소각수내역서" xfId="71"/>
    <cellStyle name="2_단가조사표_소각수목2" xfId="72"/>
    <cellStyle name="2_단가조사표_수량산출서 (2)" xfId="73"/>
    <cellStyle name="2_단가조사표_엑스포~1" xfId="74"/>
    <cellStyle name="2_단가조사표_엑스포한빛1" xfId="75"/>
    <cellStyle name="2_단가조사표_여객터미널331" xfId="76"/>
    <cellStyle name="2_단가조사표_여객터미널513" xfId="77"/>
    <cellStyle name="2_단가조사표_여객터미널629" xfId="78"/>
    <cellStyle name="2_단가조사표_외곽도로616" xfId="79"/>
    <cellStyle name="2_단가조사표_용인죽전수량" xfId="80"/>
    <cellStyle name="2_단가조사표_원가계~1" xfId="81"/>
    <cellStyle name="2_단가조사표_유기질" xfId="82"/>
    <cellStyle name="2_단가조사표_자재조서 (2)" xfId="83"/>
    <cellStyle name="2_단가조사표_총괄내역" xfId="84"/>
    <cellStyle name="2_단가조사표_총괄내역 (2)" xfId="85"/>
    <cellStyle name="2_단가조사표_터미널도로403" xfId="86"/>
    <cellStyle name="2_단가조사표_터미널도로429" xfId="87"/>
    <cellStyle name="2_단가조사표_포장일위" xfId="88"/>
    <cellStyle name="ÅëÈ­ [0]_»óºÎ¼ö·®Áý°è " xfId="89"/>
    <cellStyle name="AeE­ [0]_INQUIRY ¿μ¾÷AßAø " xfId="90"/>
    <cellStyle name="ÅëÈ­_»óºÎ¼ö·®Áý°è " xfId="91"/>
    <cellStyle name="AeE­_INQUIRY ¿μ¾÷AßAø " xfId="92"/>
    <cellStyle name="ALIGNMENT" xfId="93"/>
    <cellStyle name="ÄÞ¸¶ [0]_»óºÎ¼ö·®Áý°è " xfId="94"/>
    <cellStyle name="AÞ¸¶ [0]_INQUIRY ¿μ¾÷AßAø " xfId="95"/>
    <cellStyle name="ÄÞ¸¶_»óºÎ¼ö·®Áý°è " xfId="96"/>
    <cellStyle name="AÞ¸¶_INQUIRY ¿μ¾÷AßAø " xfId="97"/>
    <cellStyle name="C￥AØ_¿μ¾÷CoE² " xfId="98"/>
    <cellStyle name="Ç¥ÁØ_»óºÎ¼ö·®Áý°è " xfId="99"/>
    <cellStyle name="Calc Currency (0)" xfId="100"/>
    <cellStyle name="category" xfId="101"/>
    <cellStyle name="Comma" xfId="102"/>
    <cellStyle name="Comma [0]_ SG&amp;A Bridge " xfId="103"/>
    <cellStyle name="comma zerodec" xfId="104"/>
    <cellStyle name="Comma_ SG&amp;A Bridge " xfId="105"/>
    <cellStyle name="Comma0" xfId="106"/>
    <cellStyle name="Currenby_Cash&amp;DSO Chart" xfId="107"/>
    <cellStyle name="Currency" xfId="108"/>
    <cellStyle name="Currency [0]_ SG&amp;A Bridge " xfId="109"/>
    <cellStyle name="Currency_ SG&amp;A Bridge " xfId="110"/>
    <cellStyle name="Currency0" xfId="111"/>
    <cellStyle name="Currency1" xfId="112"/>
    <cellStyle name="Date" xfId="113"/>
    <cellStyle name="Dezimal [0]_Compiling Utility Macros" xfId="114"/>
    <cellStyle name="Dezimal_Compiling Utility Macros" xfId="115"/>
    <cellStyle name="Dollar (zero dec)" xfId="116"/>
    <cellStyle name="Euro" xfId="117"/>
    <cellStyle name="Fixed" xfId="118"/>
    <cellStyle name="Grey" xfId="119"/>
    <cellStyle name="H1" xfId="120"/>
    <cellStyle name="H2" xfId="121"/>
    <cellStyle name="HEADER" xfId="122"/>
    <cellStyle name="Header1" xfId="123"/>
    <cellStyle name="Header2" xfId="124"/>
    <cellStyle name="Heading 1" xfId="125"/>
    <cellStyle name="Heading 2" xfId="126"/>
    <cellStyle name="Heading1" xfId="127"/>
    <cellStyle name="Heading2" xfId="128"/>
    <cellStyle name="Hyperlink_NEGS" xfId="129"/>
    <cellStyle name="Input [yellow]" xfId="130"/>
    <cellStyle name="Midtitle" xfId="131"/>
    <cellStyle name="Milliers [0]_Arabian Spec" xfId="132"/>
    <cellStyle name="Milliers_Arabian Spec" xfId="133"/>
    <cellStyle name="Model" xfId="134"/>
    <cellStyle name="Mon?aire [0]_Arabian Spec" xfId="135"/>
    <cellStyle name="Mon?aire_Arabian Spec" xfId="136"/>
    <cellStyle name="normal" xfId="137"/>
    <cellStyle name="Normal - Style1" xfId="138"/>
    <cellStyle name="Normal - 유형1" xfId="139"/>
    <cellStyle name="Normal_ SG&amp;A Bridge " xfId="140"/>
    <cellStyle name="Œ…?æ맖?e [0.00]_laroux" xfId="141"/>
    <cellStyle name="Œ…?æ맖?e_laroux" xfId="142"/>
    <cellStyle name="Percent" xfId="143"/>
    <cellStyle name="Percent [2]" xfId="144"/>
    <cellStyle name="Percent_우수관로(1차)" xfId="145"/>
    <cellStyle name="Standard_Anpassen der Amortisation" xfId="146"/>
    <cellStyle name="subhead" xfId="147"/>
    <cellStyle name="testtitle" xfId="148"/>
    <cellStyle name="title [1]" xfId="149"/>
    <cellStyle name="title [2]" xfId="150"/>
    <cellStyle name="Total" xfId="151"/>
    <cellStyle name="UM" xfId="152"/>
    <cellStyle name="W?rung [0]_Compiling Utility Macros" xfId="153"/>
    <cellStyle name="W?rung_Compiling Utility Macros" xfId="154"/>
    <cellStyle name="고정소숫점" xfId="155"/>
    <cellStyle name="고정출력1" xfId="156"/>
    <cellStyle name="고정출력2" xfId="157"/>
    <cellStyle name="날짜" xfId="158"/>
    <cellStyle name="내역서" xfId="159"/>
    <cellStyle name="달러" xfId="160"/>
    <cellStyle name="뒤에 오는 하이퍼링크_1차포장공1" xfId="161"/>
    <cellStyle name="똿뗦먛귟 [0.00]_PRODUCT DETAIL Q1" xfId="162"/>
    <cellStyle name="똿뗦먛귟_PRODUCT DETAIL Q1" xfId="163"/>
    <cellStyle name="믅됞 [0.00]_PRODUCT DETAIL Q1" xfId="164"/>
    <cellStyle name="믅됞_PRODUCT DETAIL Q1" xfId="165"/>
    <cellStyle name="백분율 [0]" xfId="166"/>
    <cellStyle name="백분율 [2]" xfId="167"/>
    <cellStyle name="뷭?_BOOKSHIP" xfId="168"/>
    <cellStyle name="수량산출" xfId="169"/>
    <cellStyle name="숫자(R)" xfId="170"/>
    <cellStyle name="쉼표 [0] 2" xfId="2"/>
    <cellStyle name="쉼표 [0] 2 2" xfId="3"/>
    <cellStyle name="쉼표 [0] 3" xfId="171"/>
    <cellStyle name="쉼표 [0] 4" xfId="172"/>
    <cellStyle name="스타일 1" xfId="173"/>
    <cellStyle name="안건회계법인" xfId="174"/>
    <cellStyle name="유1" xfId="175"/>
    <cellStyle name="자리수" xfId="176"/>
    <cellStyle name="자리수0" xfId="177"/>
    <cellStyle name="지정되지 않음" xfId="178"/>
    <cellStyle name="콤마 [0]_ 4.하중계산  " xfId="179"/>
    <cellStyle name="콤마 [2]" xfId="180"/>
    <cellStyle name="콤마_ 4.하중계산  " xfId="181"/>
    <cellStyle name="통화 [0] 2" xfId="182"/>
    <cellStyle name="통화 [0] 3" xfId="183"/>
    <cellStyle name="통화 [0㉝〸" xfId="184"/>
    <cellStyle name="퍼센트" xfId="185"/>
    <cellStyle name="표준" xfId="0" builtinId="0"/>
    <cellStyle name="표준 2" xfId="1"/>
    <cellStyle name="표준 3" xfId="186"/>
    <cellStyle name="표준 4" xfId="187"/>
    <cellStyle name="표준 5" xfId="188"/>
    <cellStyle name="표준 6" xfId="189"/>
    <cellStyle name="표준 7" xfId="193"/>
    <cellStyle name="합산" xfId="190"/>
    <cellStyle name="화폐기호" xfId="191"/>
    <cellStyle name="화폐기호0" xfId="19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0"/>
  <sheetViews>
    <sheetView tabSelected="1" view="pageBreakPreview" zoomScale="85" zoomScaleSheetLayoutView="85" workbookViewId="0">
      <selection activeCell="A8" sqref="A8:G8"/>
    </sheetView>
  </sheetViews>
  <sheetFormatPr defaultRowHeight="17.399999999999999"/>
  <cols>
    <col min="1" max="1" width="31.69921875" customWidth="1"/>
    <col min="2" max="2" width="8.69921875" customWidth="1"/>
    <col min="3" max="4" width="30.69921875" customWidth="1"/>
    <col min="5" max="5" width="6.69921875" customWidth="1"/>
    <col min="6" max="6" width="60.69921875" customWidth="1"/>
    <col min="7" max="7" width="8.8984375" style="25" customWidth="1"/>
  </cols>
  <sheetData>
    <row r="1" spans="1:7" ht="30" customHeight="1">
      <c r="A1" s="35" t="s">
        <v>0</v>
      </c>
      <c r="B1" s="35"/>
      <c r="C1" s="35"/>
      <c r="D1" s="35"/>
      <c r="E1" s="35"/>
      <c r="F1" s="35"/>
      <c r="G1" s="35"/>
    </row>
    <row r="2" spans="1:7" ht="19.95" customHeight="1">
      <c r="A2" s="1" t="s">
        <v>91</v>
      </c>
      <c r="B2" s="1"/>
      <c r="C2" s="1"/>
      <c r="D2" s="1"/>
      <c r="E2" s="1"/>
      <c r="F2" s="1"/>
      <c r="G2" s="19"/>
    </row>
    <row r="3" spans="1:7" ht="19.95" customHeight="1">
      <c r="A3" s="1" t="s">
        <v>92</v>
      </c>
      <c r="B3" s="1"/>
      <c r="C3" s="1"/>
      <c r="D3" s="1"/>
      <c r="E3" s="1"/>
      <c r="F3" s="1"/>
      <c r="G3" s="19"/>
    </row>
    <row r="4" spans="1:7" ht="30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0" t="s">
        <v>7</v>
      </c>
    </row>
    <row r="5" spans="1:7" ht="19.95" customHeight="1">
      <c r="A5" s="34" t="s">
        <v>8</v>
      </c>
      <c r="B5" s="34"/>
      <c r="C5" s="34"/>
      <c r="D5" s="34"/>
      <c r="E5" s="34"/>
      <c r="F5" s="34"/>
      <c r="G5" s="34"/>
    </row>
    <row r="6" spans="1:7" ht="19.95" customHeight="1">
      <c r="A6" s="34" t="s">
        <v>9</v>
      </c>
      <c r="B6" s="34"/>
      <c r="C6" s="34"/>
      <c r="D6" s="34"/>
      <c r="E6" s="34"/>
      <c r="F6" s="34"/>
      <c r="G6" s="34"/>
    </row>
    <row r="7" spans="1:7" ht="19.95" customHeight="1">
      <c r="A7" s="34" t="s">
        <v>10</v>
      </c>
      <c r="B7" s="34"/>
      <c r="C7" s="34"/>
      <c r="D7" s="34"/>
      <c r="E7" s="34"/>
      <c r="F7" s="34"/>
      <c r="G7" s="34"/>
    </row>
    <row r="8" spans="1:7" ht="19.95" customHeight="1">
      <c r="A8" s="34" t="s">
        <v>11</v>
      </c>
      <c r="B8" s="34"/>
      <c r="C8" s="34"/>
      <c r="D8" s="34"/>
      <c r="E8" s="34"/>
      <c r="F8" s="34"/>
      <c r="G8" s="34"/>
    </row>
    <row r="9" spans="1:7" ht="19.95" customHeight="1">
      <c r="A9" s="34" t="s">
        <v>12</v>
      </c>
      <c r="B9" s="34"/>
      <c r="C9" s="34"/>
      <c r="D9" s="34"/>
      <c r="E9" s="34"/>
      <c r="F9" s="34"/>
      <c r="G9" s="34"/>
    </row>
    <row r="10" spans="1:7" ht="19.95" customHeight="1">
      <c r="A10" s="34" t="s">
        <v>13</v>
      </c>
      <c r="B10" s="34"/>
      <c r="C10" s="34"/>
      <c r="D10" s="34"/>
      <c r="E10" s="34"/>
      <c r="F10" s="34"/>
      <c r="G10" s="34"/>
    </row>
    <row r="11" spans="1:7" ht="19.95" customHeight="1">
      <c r="A11" s="34" t="s">
        <v>14</v>
      </c>
      <c r="B11" s="34"/>
      <c r="C11" s="34"/>
      <c r="D11" s="34"/>
      <c r="E11" s="34"/>
      <c r="F11" s="34"/>
      <c r="G11" s="34"/>
    </row>
    <row r="12" spans="1:7" ht="19.95" customHeight="1">
      <c r="A12" s="34" t="s">
        <v>15</v>
      </c>
      <c r="B12" s="34"/>
      <c r="C12" s="34"/>
      <c r="D12" s="34"/>
      <c r="E12" s="34"/>
      <c r="F12" s="34"/>
      <c r="G12" s="34"/>
    </row>
    <row r="13" spans="1:7" ht="19.95" customHeight="1">
      <c r="A13" s="34" t="s">
        <v>16</v>
      </c>
      <c r="B13" s="34"/>
      <c r="C13" s="34"/>
      <c r="D13" s="34"/>
      <c r="E13" s="34"/>
      <c r="F13" s="34"/>
      <c r="G13" s="34"/>
    </row>
    <row r="14" spans="1:7" ht="19.95" customHeight="1">
      <c r="A14" s="34" t="s">
        <v>17</v>
      </c>
      <c r="B14" s="34"/>
      <c r="C14" s="34"/>
      <c r="D14" s="34"/>
      <c r="E14" s="34"/>
      <c r="F14" s="34"/>
      <c r="G14" s="34"/>
    </row>
    <row r="15" spans="1:7" ht="19.95" customHeight="1">
      <c r="A15" s="34" t="s">
        <v>18</v>
      </c>
      <c r="B15" s="34"/>
      <c r="C15" s="34"/>
      <c r="D15" s="34"/>
      <c r="E15" s="34"/>
      <c r="F15" s="34"/>
      <c r="G15" s="34"/>
    </row>
    <row r="16" spans="1:7" ht="19.95" customHeight="1">
      <c r="A16" s="3" t="s">
        <v>19</v>
      </c>
      <c r="B16" s="3" t="s">
        <v>19</v>
      </c>
      <c r="C16" s="3" t="s">
        <v>20</v>
      </c>
      <c r="D16" s="3" t="s">
        <v>19</v>
      </c>
      <c r="E16" s="3" t="s">
        <v>19</v>
      </c>
      <c r="F16" s="3" t="s">
        <v>19</v>
      </c>
      <c r="G16" s="21">
        <v>0</v>
      </c>
    </row>
    <row r="17" spans="1:7" ht="19.95" customHeight="1">
      <c r="A17" s="3" t="s">
        <v>19</v>
      </c>
      <c r="B17" s="3" t="s">
        <v>19</v>
      </c>
      <c r="C17" s="3" t="s">
        <v>20</v>
      </c>
      <c r="D17" s="3" t="s">
        <v>19</v>
      </c>
      <c r="E17" s="3" t="s">
        <v>19</v>
      </c>
      <c r="F17" s="7" t="s">
        <v>119</v>
      </c>
      <c r="G17" s="21">
        <v>0</v>
      </c>
    </row>
    <row r="18" spans="1:7" ht="19.95" customHeight="1">
      <c r="A18" s="3" t="s">
        <v>19</v>
      </c>
      <c r="B18" s="3" t="s">
        <v>19</v>
      </c>
      <c r="C18" s="5" t="s">
        <v>93</v>
      </c>
      <c r="D18" s="4" t="s">
        <v>94</v>
      </c>
      <c r="E18" s="3" t="s">
        <v>21</v>
      </c>
      <c r="F18" s="5" t="s">
        <v>96</v>
      </c>
      <c r="G18" s="21">
        <f>0.9*2.1*2+1.8*2.1</f>
        <v>7.5600000000000005</v>
      </c>
    </row>
    <row r="19" spans="1:7" ht="19.95" customHeight="1">
      <c r="A19" s="3" t="s">
        <v>19</v>
      </c>
      <c r="B19" s="3" t="s">
        <v>19</v>
      </c>
      <c r="C19" s="5" t="s">
        <v>95</v>
      </c>
      <c r="D19" s="3"/>
      <c r="E19" s="3" t="s">
        <v>21</v>
      </c>
      <c r="F19" s="5" t="s">
        <v>97</v>
      </c>
      <c r="G19" s="21">
        <f>0.75*2.1*2</f>
        <v>3.1500000000000004</v>
      </c>
    </row>
    <row r="20" spans="1:7" ht="19.95" customHeight="1">
      <c r="A20" s="3" t="s">
        <v>19</v>
      </c>
      <c r="B20" s="3" t="s">
        <v>19</v>
      </c>
      <c r="C20" s="7" t="s">
        <v>102</v>
      </c>
      <c r="D20" s="5" t="s">
        <v>25</v>
      </c>
      <c r="E20" s="5" t="s">
        <v>21</v>
      </c>
      <c r="F20" s="4" t="s">
        <v>98</v>
      </c>
      <c r="G20" s="21">
        <f>((1.52+1.2)*4.85-(0.75*2.1))*2</f>
        <v>23.233999999999995</v>
      </c>
    </row>
    <row r="21" spans="1:7" ht="19.95" customHeight="1">
      <c r="A21" s="3" t="s">
        <v>19</v>
      </c>
      <c r="B21" s="3" t="s">
        <v>19</v>
      </c>
      <c r="C21" s="7" t="s">
        <v>103</v>
      </c>
      <c r="D21" s="5" t="s">
        <v>25</v>
      </c>
      <c r="E21" s="5" t="s">
        <v>21</v>
      </c>
      <c r="F21" s="6" t="s">
        <v>114</v>
      </c>
      <c r="G21" s="21">
        <f>((1.52+1.2)*2.7-(0.75*2.1))*2</f>
        <v>11.537999999999998</v>
      </c>
    </row>
    <row r="22" spans="1:7" ht="19.95" customHeight="1">
      <c r="A22" s="7"/>
      <c r="B22" s="7"/>
      <c r="C22" s="6" t="s">
        <v>104</v>
      </c>
      <c r="D22" s="7" t="s">
        <v>25</v>
      </c>
      <c r="E22" s="7" t="s">
        <v>21</v>
      </c>
      <c r="F22" s="6" t="s">
        <v>113</v>
      </c>
      <c r="G22" s="21">
        <f>((26+19.6)*2.7-(0.9*2.1*2))+((12.6+12.6)*2.7-(0.9*2.1*2))</f>
        <v>183.60000000000002</v>
      </c>
    </row>
    <row r="23" spans="1:7" ht="19.95" customHeight="1">
      <c r="A23" s="7"/>
      <c r="B23" s="7"/>
      <c r="C23" s="6" t="s">
        <v>109</v>
      </c>
      <c r="D23" s="7" t="s">
        <v>106</v>
      </c>
      <c r="E23" s="7" t="s">
        <v>21</v>
      </c>
      <c r="F23" s="6" t="s">
        <v>105</v>
      </c>
      <c r="G23" s="21">
        <f>(28.5+20.6)+(9.5+9.5)</f>
        <v>68.099999999999994</v>
      </c>
    </row>
    <row r="24" spans="1:7" ht="19.95" customHeight="1">
      <c r="A24" s="3" t="s">
        <v>19</v>
      </c>
      <c r="B24" s="3" t="s">
        <v>19</v>
      </c>
      <c r="C24" s="5" t="s">
        <v>26</v>
      </c>
      <c r="D24" s="5" t="s">
        <v>27</v>
      </c>
      <c r="E24" s="5" t="s">
        <v>28</v>
      </c>
      <c r="F24" s="7" t="s">
        <v>115</v>
      </c>
      <c r="G24" s="22">
        <f>(195.138*0.03*0.56)+(91.334*0.01*0.56)</f>
        <v>3.7897888000000002</v>
      </c>
    </row>
    <row r="25" spans="1:7" ht="19.95" customHeight="1">
      <c r="A25" s="3" t="s">
        <v>19</v>
      </c>
      <c r="B25" s="3" t="s">
        <v>19</v>
      </c>
      <c r="C25" s="5" t="s">
        <v>29</v>
      </c>
      <c r="D25" s="5" t="s">
        <v>30</v>
      </c>
      <c r="E25" s="5" t="s">
        <v>28</v>
      </c>
      <c r="F25" s="7" t="s">
        <v>115</v>
      </c>
      <c r="G25" s="22">
        <f>(195.138*0.03*0.56)+(91.334*0.01*0.56)</f>
        <v>3.7897888000000002</v>
      </c>
    </row>
    <row r="26" spans="1:7" ht="19.95" customHeight="1">
      <c r="A26" s="3" t="s">
        <v>19</v>
      </c>
      <c r="B26" s="3" t="s">
        <v>19</v>
      </c>
      <c r="C26" s="5" t="s">
        <v>20</v>
      </c>
      <c r="D26" s="5" t="s">
        <v>19</v>
      </c>
      <c r="E26" s="5" t="s">
        <v>19</v>
      </c>
      <c r="F26" s="5" t="s">
        <v>31</v>
      </c>
      <c r="G26" s="21">
        <v>0</v>
      </c>
    </row>
    <row r="27" spans="1:7" ht="19.95" customHeight="1">
      <c r="A27" s="3" t="s">
        <v>19</v>
      </c>
      <c r="B27" s="3" t="s">
        <v>19</v>
      </c>
      <c r="C27" s="6" t="s">
        <v>101</v>
      </c>
      <c r="D27" s="5" t="s">
        <v>99</v>
      </c>
      <c r="E27" s="5" t="s">
        <v>21</v>
      </c>
      <c r="F27" s="4" t="s">
        <v>100</v>
      </c>
      <c r="G27" s="21">
        <f>(1.52*1.2)*2</f>
        <v>3.6479999999999997</v>
      </c>
    </row>
    <row r="28" spans="1:7" ht="19.95" customHeight="1">
      <c r="A28" s="3" t="s">
        <v>19</v>
      </c>
      <c r="B28" s="3" t="s">
        <v>19</v>
      </c>
      <c r="C28" s="6" t="s">
        <v>107</v>
      </c>
      <c r="D28" s="7" t="s">
        <v>108</v>
      </c>
      <c r="E28" s="7" t="s">
        <v>21</v>
      </c>
      <c r="F28" s="6" t="s">
        <v>105</v>
      </c>
      <c r="G28" s="21">
        <f>(28.5+20.6)+(9.5+9.5)</f>
        <v>68.099999999999994</v>
      </c>
    </row>
    <row r="29" spans="1:7" ht="19.95" customHeight="1">
      <c r="A29" s="3" t="s">
        <v>19</v>
      </c>
      <c r="B29" s="3" t="s">
        <v>19</v>
      </c>
      <c r="C29" s="7" t="s">
        <v>32</v>
      </c>
      <c r="D29" s="7" t="s">
        <v>33</v>
      </c>
      <c r="E29" s="7" t="s">
        <v>28</v>
      </c>
      <c r="F29" s="9" t="s">
        <v>223</v>
      </c>
      <c r="G29" s="22">
        <f>10*0.03*2.65+71.748*0.03*1.8</f>
        <v>4.6693920000000002</v>
      </c>
    </row>
    <row r="30" spans="1:7" ht="19.95" customHeight="1">
      <c r="A30" s="3" t="s">
        <v>19</v>
      </c>
      <c r="B30" s="3" t="s">
        <v>19</v>
      </c>
      <c r="C30" s="7" t="s">
        <v>29</v>
      </c>
      <c r="D30" s="7" t="s">
        <v>30</v>
      </c>
      <c r="E30" s="7" t="s">
        <v>28</v>
      </c>
      <c r="F30" s="9" t="s">
        <v>223</v>
      </c>
      <c r="G30" s="22">
        <f>10*0.03*2.65+71.748*0.03*1.8</f>
        <v>4.6693920000000002</v>
      </c>
    </row>
    <row r="31" spans="1:7" ht="19.95" customHeight="1">
      <c r="A31" s="3" t="s">
        <v>19</v>
      </c>
      <c r="B31" s="3" t="s">
        <v>19</v>
      </c>
      <c r="C31" s="3" t="s">
        <v>20</v>
      </c>
      <c r="D31" s="3" t="s">
        <v>19</v>
      </c>
      <c r="E31" s="3" t="s">
        <v>19</v>
      </c>
      <c r="F31" s="7" t="s">
        <v>110</v>
      </c>
      <c r="G31" s="21">
        <v>0</v>
      </c>
    </row>
    <row r="32" spans="1:7" ht="19.95" customHeight="1">
      <c r="A32" s="3" t="s">
        <v>19</v>
      </c>
      <c r="B32" s="3" t="s">
        <v>19</v>
      </c>
      <c r="C32" s="6" t="s">
        <v>111</v>
      </c>
      <c r="D32" s="3" t="s">
        <v>34</v>
      </c>
      <c r="E32" s="3" t="s">
        <v>35</v>
      </c>
      <c r="F32" s="7" t="s">
        <v>112</v>
      </c>
      <c r="G32" s="21">
        <f>(26+19.6)+(12.6+12.6)</f>
        <v>70.8</v>
      </c>
    </row>
    <row r="33" spans="1:7" ht="19.95" customHeight="1">
      <c r="A33" s="3" t="s">
        <v>19</v>
      </c>
      <c r="B33" s="3" t="s">
        <v>19</v>
      </c>
      <c r="C33" s="6" t="s">
        <v>116</v>
      </c>
      <c r="D33" s="6" t="s">
        <v>117</v>
      </c>
      <c r="E33" s="6" t="s">
        <v>118</v>
      </c>
      <c r="F33" s="10">
        <v>2</v>
      </c>
      <c r="G33" s="21">
        <v>2</v>
      </c>
    </row>
    <row r="34" spans="1:7" ht="19.95" customHeight="1">
      <c r="A34" s="7"/>
      <c r="B34" s="7"/>
      <c r="C34" s="11" t="s">
        <v>120</v>
      </c>
      <c r="D34" s="6"/>
      <c r="E34" s="6" t="s">
        <v>118</v>
      </c>
      <c r="F34" s="12" t="s">
        <v>121</v>
      </c>
      <c r="G34" s="21">
        <f>15+12+6+6</f>
        <v>39</v>
      </c>
    </row>
    <row r="35" spans="1:7" ht="19.95" customHeight="1">
      <c r="A35" s="7"/>
      <c r="B35" s="7"/>
      <c r="C35" s="13" t="s">
        <v>161</v>
      </c>
      <c r="D35" s="14"/>
      <c r="E35" s="14" t="s">
        <v>118</v>
      </c>
      <c r="F35" s="15" t="s">
        <v>122</v>
      </c>
      <c r="G35" s="23">
        <f>14+12+7+7</f>
        <v>40</v>
      </c>
    </row>
    <row r="36" spans="1:7" ht="19.95" customHeight="1">
      <c r="A36" s="7"/>
      <c r="B36" s="7"/>
      <c r="C36" s="13" t="s">
        <v>221</v>
      </c>
      <c r="D36" s="14"/>
      <c r="E36" s="14" t="s">
        <v>118</v>
      </c>
      <c r="F36" s="15" t="s">
        <v>124</v>
      </c>
      <c r="G36" s="23">
        <f>13+11+6+6</f>
        <v>36</v>
      </c>
    </row>
    <row r="37" spans="1:7" s="39" customFormat="1" ht="19.95" customHeight="1">
      <c r="A37" s="38"/>
      <c r="B37" s="38"/>
      <c r="C37" s="13" t="s">
        <v>222</v>
      </c>
      <c r="D37" s="14"/>
      <c r="E37" s="14" t="s">
        <v>118</v>
      </c>
      <c r="F37" s="15" t="s">
        <v>123</v>
      </c>
      <c r="G37" s="23">
        <f>1+1+1+1</f>
        <v>4</v>
      </c>
    </row>
    <row r="38" spans="1:7" ht="19.95" hidden="1" customHeight="1">
      <c r="A38" s="3" t="s">
        <v>19</v>
      </c>
      <c r="B38" s="3" t="s">
        <v>19</v>
      </c>
      <c r="C38" s="3" t="s">
        <v>32</v>
      </c>
      <c r="D38" s="3" t="s">
        <v>36</v>
      </c>
      <c r="E38" s="3" t="s">
        <v>28</v>
      </c>
      <c r="F38" s="3" t="s">
        <v>37</v>
      </c>
      <c r="G38" s="21">
        <v>0.90700000000000003</v>
      </c>
    </row>
    <row r="39" spans="1:7" ht="19.95" hidden="1" customHeight="1">
      <c r="A39" s="3" t="s">
        <v>19</v>
      </c>
      <c r="B39" s="3" t="s">
        <v>19</v>
      </c>
      <c r="C39" s="3" t="s">
        <v>29</v>
      </c>
      <c r="D39" s="3" t="s">
        <v>30</v>
      </c>
      <c r="E39" s="3" t="s">
        <v>28</v>
      </c>
      <c r="F39" s="3" t="s">
        <v>37</v>
      </c>
      <c r="G39" s="21">
        <v>0.90700000000000003</v>
      </c>
    </row>
    <row r="40" spans="1:7" ht="19.95" hidden="1" customHeight="1">
      <c r="A40" s="3" t="s">
        <v>19</v>
      </c>
      <c r="B40" s="3" t="s">
        <v>19</v>
      </c>
      <c r="C40" s="3" t="s">
        <v>20</v>
      </c>
      <c r="D40" s="3" t="s">
        <v>19</v>
      </c>
      <c r="E40" s="3" t="s">
        <v>19</v>
      </c>
      <c r="F40" s="3" t="s">
        <v>38</v>
      </c>
      <c r="G40" s="21">
        <v>0</v>
      </c>
    </row>
    <row r="41" spans="1:7" ht="19.95" hidden="1" customHeight="1">
      <c r="A41" s="3" t="s">
        <v>19</v>
      </c>
      <c r="B41" s="3" t="s">
        <v>19</v>
      </c>
      <c r="C41" s="3" t="s">
        <v>39</v>
      </c>
      <c r="D41" s="3" t="s">
        <v>40</v>
      </c>
      <c r="E41" s="3" t="s">
        <v>41</v>
      </c>
      <c r="F41" s="3" t="s">
        <v>42</v>
      </c>
      <c r="G41" s="21">
        <v>1</v>
      </c>
    </row>
    <row r="42" spans="1:7" ht="19.95" hidden="1" customHeight="1">
      <c r="A42" s="3" t="s">
        <v>19</v>
      </c>
      <c r="B42" s="3" t="s">
        <v>19</v>
      </c>
      <c r="C42" s="3" t="s">
        <v>39</v>
      </c>
      <c r="D42" s="3" t="s">
        <v>43</v>
      </c>
      <c r="E42" s="3" t="s">
        <v>41</v>
      </c>
      <c r="F42" s="3" t="s">
        <v>42</v>
      </c>
      <c r="G42" s="21">
        <v>1</v>
      </c>
    </row>
    <row r="43" spans="1:7" ht="19.95" hidden="1" customHeight="1">
      <c r="A43" s="3" t="s">
        <v>19</v>
      </c>
      <c r="B43" s="3" t="s">
        <v>19</v>
      </c>
      <c r="C43" s="3" t="s">
        <v>44</v>
      </c>
      <c r="D43" s="3" t="s">
        <v>45</v>
      </c>
      <c r="E43" s="3" t="s">
        <v>21</v>
      </c>
      <c r="F43" s="3" t="s">
        <v>46</v>
      </c>
      <c r="G43" s="21">
        <v>37.86</v>
      </c>
    </row>
    <row r="44" spans="1:7" ht="19.95" hidden="1" customHeight="1">
      <c r="A44" s="3" t="s">
        <v>19</v>
      </c>
      <c r="B44" s="3" t="s">
        <v>19</v>
      </c>
      <c r="C44" s="3" t="s">
        <v>22</v>
      </c>
      <c r="D44" s="3" t="s">
        <v>24</v>
      </c>
      <c r="E44" s="3" t="s">
        <v>23</v>
      </c>
      <c r="F44" s="3" t="s">
        <v>47</v>
      </c>
      <c r="G44" s="21">
        <v>393.74400000000003</v>
      </c>
    </row>
    <row r="45" spans="1:7" ht="19.95" hidden="1" customHeight="1">
      <c r="A45" s="3" t="s">
        <v>19</v>
      </c>
      <c r="B45" s="3" t="s">
        <v>19</v>
      </c>
      <c r="C45" s="3" t="s">
        <v>20</v>
      </c>
      <c r="D45" s="3" t="s">
        <v>19</v>
      </c>
      <c r="E45" s="3" t="s">
        <v>19</v>
      </c>
      <c r="F45" s="3" t="s">
        <v>48</v>
      </c>
      <c r="G45" s="21">
        <v>0</v>
      </c>
    </row>
    <row r="46" spans="1:7" ht="19.95" hidden="1" customHeight="1">
      <c r="A46" s="3" t="s">
        <v>19</v>
      </c>
      <c r="B46" s="3" t="s">
        <v>19</v>
      </c>
      <c r="C46" s="3" t="s">
        <v>49</v>
      </c>
      <c r="D46" s="3" t="s">
        <v>50</v>
      </c>
      <c r="E46" s="3" t="s">
        <v>21</v>
      </c>
      <c r="F46" s="3" t="s">
        <v>51</v>
      </c>
      <c r="G46" s="21">
        <v>31.186</v>
      </c>
    </row>
    <row r="47" spans="1:7" ht="19.95" hidden="1" customHeight="1">
      <c r="A47" s="3" t="s">
        <v>19</v>
      </c>
      <c r="B47" s="3" t="s">
        <v>19</v>
      </c>
      <c r="C47" s="3" t="s">
        <v>52</v>
      </c>
      <c r="D47" s="3" t="s">
        <v>50</v>
      </c>
      <c r="E47" s="3" t="s">
        <v>21</v>
      </c>
      <c r="F47" s="3" t="s">
        <v>53</v>
      </c>
      <c r="G47" s="21">
        <v>10</v>
      </c>
    </row>
    <row r="48" spans="1:7" ht="19.95" hidden="1" customHeight="1">
      <c r="A48" s="3" t="s">
        <v>19</v>
      </c>
      <c r="B48" s="3" t="s">
        <v>19</v>
      </c>
      <c r="C48" s="3" t="s">
        <v>26</v>
      </c>
      <c r="D48" s="3" t="s">
        <v>27</v>
      </c>
      <c r="E48" s="3" t="s">
        <v>28</v>
      </c>
      <c r="F48" s="3" t="s">
        <v>54</v>
      </c>
      <c r="G48" s="21">
        <v>0.17399999999999999</v>
      </c>
    </row>
    <row r="49" spans="1:7" ht="19.95" hidden="1" customHeight="1">
      <c r="A49" s="3" t="s">
        <v>19</v>
      </c>
      <c r="B49" s="3" t="s">
        <v>19</v>
      </c>
      <c r="C49" s="3" t="s">
        <v>29</v>
      </c>
      <c r="D49" s="3" t="s">
        <v>30</v>
      </c>
      <c r="E49" s="3" t="s">
        <v>28</v>
      </c>
      <c r="F49" s="3" t="s">
        <v>54</v>
      </c>
      <c r="G49" s="21">
        <v>0.17399999999999999</v>
      </c>
    </row>
    <row r="50" spans="1:7" ht="19.95" hidden="1" customHeight="1">
      <c r="A50" s="3" t="s">
        <v>19</v>
      </c>
      <c r="B50" s="3" t="s">
        <v>19</v>
      </c>
      <c r="C50" s="3" t="s">
        <v>20</v>
      </c>
      <c r="D50" s="3" t="s">
        <v>19</v>
      </c>
      <c r="E50" s="3" t="s">
        <v>19</v>
      </c>
      <c r="F50" s="3" t="s">
        <v>55</v>
      </c>
      <c r="G50" s="21">
        <v>0</v>
      </c>
    </row>
    <row r="51" spans="1:7" ht="19.95" hidden="1" customHeight="1">
      <c r="A51" s="3" t="s">
        <v>19</v>
      </c>
      <c r="B51" s="3" t="s">
        <v>19</v>
      </c>
      <c r="C51" s="3" t="s">
        <v>56</v>
      </c>
      <c r="D51" s="3" t="s">
        <v>57</v>
      </c>
      <c r="E51" s="3" t="s">
        <v>35</v>
      </c>
      <c r="F51" s="3" t="s">
        <v>58</v>
      </c>
      <c r="G51" s="21">
        <v>11</v>
      </c>
    </row>
    <row r="52" spans="1:7" ht="19.95" hidden="1" customHeight="1">
      <c r="A52" s="3" t="s">
        <v>19</v>
      </c>
      <c r="B52" s="3" t="s">
        <v>19</v>
      </c>
      <c r="C52" s="3" t="s">
        <v>32</v>
      </c>
      <c r="D52" s="3" t="s">
        <v>33</v>
      </c>
      <c r="E52" s="3" t="s">
        <v>28</v>
      </c>
      <c r="F52" s="3" t="s">
        <v>59</v>
      </c>
      <c r="G52" s="21">
        <v>1.1659999999999999</v>
      </c>
    </row>
    <row r="53" spans="1:7" ht="19.95" hidden="1" customHeight="1">
      <c r="A53" s="3" t="s">
        <v>19</v>
      </c>
      <c r="B53" s="3" t="s">
        <v>19</v>
      </c>
      <c r="C53" s="3" t="s">
        <v>29</v>
      </c>
      <c r="D53" s="3" t="s">
        <v>30</v>
      </c>
      <c r="E53" s="3" t="s">
        <v>28</v>
      </c>
      <c r="F53" s="3" t="s">
        <v>59</v>
      </c>
      <c r="G53" s="21">
        <v>1.1659999999999999</v>
      </c>
    </row>
    <row r="54" spans="1:7" ht="19.95" hidden="1" customHeight="1">
      <c r="A54" s="3" t="s">
        <v>19</v>
      </c>
      <c r="B54" s="3" t="s">
        <v>19</v>
      </c>
      <c r="C54" s="3" t="s">
        <v>20</v>
      </c>
      <c r="D54" s="3" t="s">
        <v>19</v>
      </c>
      <c r="E54" s="3" t="s">
        <v>19</v>
      </c>
      <c r="F54" s="3" t="s">
        <v>60</v>
      </c>
      <c r="G54" s="21">
        <v>0</v>
      </c>
    </row>
    <row r="55" spans="1:7" ht="19.95" hidden="1" customHeight="1">
      <c r="A55" s="3" t="s">
        <v>19</v>
      </c>
      <c r="B55" s="3" t="s">
        <v>19</v>
      </c>
      <c r="C55" s="3" t="s">
        <v>61</v>
      </c>
      <c r="D55" s="3" t="s">
        <v>19</v>
      </c>
      <c r="E55" s="3" t="s">
        <v>41</v>
      </c>
      <c r="F55" s="3" t="s">
        <v>62</v>
      </c>
      <c r="G55" s="21">
        <v>6</v>
      </c>
    </row>
    <row r="56" spans="1:7" ht="19.95" hidden="1" customHeight="1">
      <c r="A56" s="3" t="s">
        <v>19</v>
      </c>
      <c r="B56" s="3" t="s">
        <v>19</v>
      </c>
      <c r="C56" s="3" t="s">
        <v>63</v>
      </c>
      <c r="D56" s="3" t="s">
        <v>64</v>
      </c>
      <c r="E56" s="3" t="s">
        <v>21</v>
      </c>
      <c r="F56" s="3" t="s">
        <v>65</v>
      </c>
      <c r="G56" s="21">
        <v>21.5</v>
      </c>
    </row>
    <row r="57" spans="1:7" ht="19.95" hidden="1" customHeight="1">
      <c r="A57" s="3" t="s">
        <v>19</v>
      </c>
      <c r="B57" s="3" t="s">
        <v>19</v>
      </c>
      <c r="C57" s="3" t="s">
        <v>20</v>
      </c>
      <c r="D57" s="3" t="s">
        <v>19</v>
      </c>
      <c r="E57" s="3" t="s">
        <v>19</v>
      </c>
      <c r="F57" s="3" t="s">
        <v>66</v>
      </c>
      <c r="G57" s="21">
        <v>0</v>
      </c>
    </row>
    <row r="58" spans="1:7" ht="19.95" hidden="1" customHeight="1">
      <c r="A58" s="3" t="s">
        <v>19</v>
      </c>
      <c r="B58" s="3" t="s">
        <v>19</v>
      </c>
      <c r="C58" s="3" t="s">
        <v>67</v>
      </c>
      <c r="D58" s="3" t="s">
        <v>19</v>
      </c>
      <c r="E58" s="3" t="s">
        <v>35</v>
      </c>
      <c r="F58" s="3" t="s">
        <v>68</v>
      </c>
      <c r="G58" s="21">
        <v>35</v>
      </c>
    </row>
    <row r="59" spans="1:7" ht="19.95" hidden="1" customHeight="1">
      <c r="A59" s="3" t="s">
        <v>19</v>
      </c>
      <c r="B59" s="3" t="s">
        <v>19</v>
      </c>
      <c r="C59" s="3" t="s">
        <v>19</v>
      </c>
      <c r="D59" s="3" t="s">
        <v>19</v>
      </c>
      <c r="E59" s="3" t="s">
        <v>19</v>
      </c>
      <c r="F59" s="3" t="s">
        <v>19</v>
      </c>
      <c r="G59" s="21"/>
    </row>
    <row r="60" spans="1:7" ht="19.95" customHeight="1">
      <c r="A60" s="34" t="s">
        <v>125</v>
      </c>
      <c r="B60" s="34"/>
      <c r="C60" s="34"/>
      <c r="D60" s="34"/>
      <c r="E60" s="34"/>
      <c r="F60" s="34"/>
      <c r="G60" s="34"/>
    </row>
    <row r="61" spans="1:7" ht="19.95" customHeight="1">
      <c r="A61" s="34" t="s">
        <v>126</v>
      </c>
      <c r="B61" s="34"/>
      <c r="C61" s="34"/>
      <c r="D61" s="34"/>
      <c r="E61" s="34"/>
      <c r="F61" s="34"/>
      <c r="G61" s="34"/>
    </row>
    <row r="62" spans="1:7" ht="19.95" customHeight="1">
      <c r="A62" s="34" t="s">
        <v>10</v>
      </c>
      <c r="B62" s="34"/>
      <c r="C62" s="34"/>
      <c r="D62" s="34"/>
      <c r="E62" s="34"/>
      <c r="F62" s="34"/>
      <c r="G62" s="34"/>
    </row>
    <row r="63" spans="1:7" ht="19.95" customHeight="1">
      <c r="A63" s="34" t="s">
        <v>11</v>
      </c>
      <c r="B63" s="34"/>
      <c r="C63" s="34"/>
      <c r="D63" s="34"/>
      <c r="E63" s="34"/>
      <c r="F63" s="34"/>
      <c r="G63" s="34"/>
    </row>
    <row r="64" spans="1:7" ht="19.95" customHeight="1">
      <c r="A64" s="34" t="s">
        <v>133</v>
      </c>
      <c r="B64" s="34"/>
      <c r="C64" s="34"/>
      <c r="D64" s="34"/>
      <c r="E64" s="34"/>
      <c r="F64" s="34"/>
      <c r="G64" s="34"/>
    </row>
    <row r="65" spans="1:7" ht="19.95" customHeight="1">
      <c r="A65" s="34" t="s">
        <v>69</v>
      </c>
      <c r="B65" s="34"/>
      <c r="C65" s="34"/>
      <c r="D65" s="34"/>
      <c r="E65" s="34"/>
      <c r="F65" s="34"/>
      <c r="G65" s="34"/>
    </row>
    <row r="66" spans="1:7" ht="19.95" customHeight="1">
      <c r="A66" s="34" t="s">
        <v>127</v>
      </c>
      <c r="B66" s="34"/>
      <c r="C66" s="34"/>
      <c r="D66" s="34"/>
      <c r="E66" s="34"/>
      <c r="F66" s="34"/>
      <c r="G66" s="34"/>
    </row>
    <row r="67" spans="1:7" ht="19.95" customHeight="1">
      <c r="A67" s="34" t="s">
        <v>129</v>
      </c>
      <c r="B67" s="34"/>
      <c r="C67" s="34"/>
      <c r="D67" s="34"/>
      <c r="E67" s="34"/>
      <c r="F67" s="34"/>
      <c r="G67" s="34"/>
    </row>
    <row r="68" spans="1:7" ht="19.95" customHeight="1">
      <c r="A68" s="34" t="s">
        <v>16</v>
      </c>
      <c r="B68" s="34"/>
      <c r="C68" s="34"/>
      <c r="D68" s="34"/>
      <c r="E68" s="34"/>
      <c r="F68" s="34"/>
      <c r="G68" s="34"/>
    </row>
    <row r="69" spans="1:7" ht="19.95" customHeight="1">
      <c r="A69" s="34" t="s">
        <v>131</v>
      </c>
      <c r="B69" s="34"/>
      <c r="C69" s="34"/>
      <c r="D69" s="34"/>
      <c r="E69" s="34"/>
      <c r="F69" s="34"/>
      <c r="G69" s="34"/>
    </row>
    <row r="70" spans="1:7" ht="19.95" customHeight="1">
      <c r="A70" s="36" t="s">
        <v>132</v>
      </c>
      <c r="B70" s="36"/>
      <c r="C70" s="36"/>
      <c r="D70" s="36"/>
      <c r="E70" s="36"/>
      <c r="F70" s="36"/>
      <c r="G70" s="36"/>
    </row>
    <row r="71" spans="1:7" ht="19.95" customHeight="1">
      <c r="A71" s="3" t="s">
        <v>19</v>
      </c>
      <c r="B71" s="3" t="s">
        <v>19</v>
      </c>
      <c r="C71" s="3" t="s">
        <v>20</v>
      </c>
      <c r="D71" s="3" t="s">
        <v>19</v>
      </c>
      <c r="E71" s="3" t="s">
        <v>19</v>
      </c>
      <c r="F71" s="3" t="s">
        <v>19</v>
      </c>
      <c r="G71" s="21">
        <v>0</v>
      </c>
    </row>
    <row r="72" spans="1:7" ht="19.95" customHeight="1">
      <c r="A72" s="3" t="s">
        <v>19</v>
      </c>
      <c r="B72" s="3" t="s">
        <v>19</v>
      </c>
      <c r="C72" s="3" t="s">
        <v>20</v>
      </c>
      <c r="D72" s="3" t="s">
        <v>19</v>
      </c>
      <c r="E72" s="3" t="s">
        <v>19</v>
      </c>
      <c r="F72" s="3" t="s">
        <v>70</v>
      </c>
      <c r="G72" s="21">
        <v>0</v>
      </c>
    </row>
    <row r="73" spans="1:7" ht="19.95" customHeight="1">
      <c r="A73" s="3" t="s">
        <v>19</v>
      </c>
      <c r="B73" s="3" t="s">
        <v>71</v>
      </c>
      <c r="C73" s="6" t="s">
        <v>134</v>
      </c>
      <c r="D73" s="6" t="s">
        <v>135</v>
      </c>
      <c r="E73" s="3" t="s">
        <v>21</v>
      </c>
      <c r="F73" s="10">
        <v>49.1</v>
      </c>
      <c r="G73" s="21">
        <v>49.1</v>
      </c>
    </row>
    <row r="74" spans="1:7" ht="19.95" customHeight="1">
      <c r="A74" s="3" t="s">
        <v>19</v>
      </c>
      <c r="B74" s="3" t="s">
        <v>71</v>
      </c>
      <c r="C74" s="3" t="s">
        <v>72</v>
      </c>
      <c r="D74" s="3" t="s">
        <v>73</v>
      </c>
      <c r="E74" s="3" t="s">
        <v>21</v>
      </c>
      <c r="F74" s="10">
        <v>49.1</v>
      </c>
      <c r="G74" s="21">
        <v>49.1</v>
      </c>
    </row>
    <row r="75" spans="1:7" ht="19.95" customHeight="1">
      <c r="A75" s="3" t="s">
        <v>19</v>
      </c>
      <c r="B75" s="3" t="s">
        <v>71</v>
      </c>
      <c r="C75" s="6" t="s">
        <v>147</v>
      </c>
      <c r="D75" s="6"/>
      <c r="E75" s="3" t="s">
        <v>21</v>
      </c>
      <c r="F75" s="10">
        <v>49.1</v>
      </c>
      <c r="G75" s="21">
        <v>49.1</v>
      </c>
    </row>
    <row r="76" spans="1:7" ht="19.95" customHeight="1">
      <c r="A76" s="3" t="s">
        <v>19</v>
      </c>
      <c r="B76" s="6" t="s">
        <v>136</v>
      </c>
      <c r="C76" s="6" t="s">
        <v>152</v>
      </c>
      <c r="D76" s="6" t="s">
        <v>137</v>
      </c>
      <c r="E76" s="3" t="s">
        <v>21</v>
      </c>
      <c r="F76" s="10">
        <v>49.1</v>
      </c>
      <c r="G76" s="21">
        <v>49.1</v>
      </c>
    </row>
    <row r="77" spans="1:7" ht="19.95" customHeight="1">
      <c r="A77" s="7"/>
      <c r="B77" s="6" t="s">
        <v>136</v>
      </c>
      <c r="C77" s="6" t="s">
        <v>148</v>
      </c>
      <c r="D77" s="6" t="s">
        <v>160</v>
      </c>
      <c r="E77" s="7" t="s">
        <v>35</v>
      </c>
      <c r="F77" s="7" t="s">
        <v>155</v>
      </c>
      <c r="G77" s="21">
        <f>(26+19.6)</f>
        <v>45.6</v>
      </c>
    </row>
    <row r="78" spans="1:7" ht="19.95" customHeight="1">
      <c r="A78" s="7"/>
      <c r="B78" s="6" t="s">
        <v>136</v>
      </c>
      <c r="C78" s="16" t="s">
        <v>89</v>
      </c>
      <c r="D78" s="16" t="s">
        <v>90</v>
      </c>
      <c r="E78" s="7" t="s">
        <v>35</v>
      </c>
      <c r="F78" s="10">
        <v>2</v>
      </c>
      <c r="G78" s="21">
        <v>2</v>
      </c>
    </row>
    <row r="79" spans="1:7" ht="19.95" customHeight="1">
      <c r="A79" s="3" t="s">
        <v>19</v>
      </c>
      <c r="B79" s="3" t="s">
        <v>19</v>
      </c>
      <c r="C79" s="3" t="s">
        <v>20</v>
      </c>
      <c r="D79" s="3" t="s">
        <v>19</v>
      </c>
      <c r="E79" s="3" t="s">
        <v>19</v>
      </c>
      <c r="F79" s="3" t="s">
        <v>74</v>
      </c>
      <c r="G79" s="21">
        <v>0</v>
      </c>
    </row>
    <row r="80" spans="1:7" ht="19.95" customHeight="1">
      <c r="A80" s="3" t="s">
        <v>19</v>
      </c>
      <c r="B80" s="6" t="s">
        <v>149</v>
      </c>
      <c r="C80" s="7" t="s">
        <v>138</v>
      </c>
      <c r="D80" s="7" t="s">
        <v>139</v>
      </c>
      <c r="E80" s="3" t="s">
        <v>21</v>
      </c>
      <c r="F80" s="10">
        <v>49.1</v>
      </c>
      <c r="G80" s="21">
        <v>49.1</v>
      </c>
    </row>
    <row r="81" spans="1:7" ht="19.95" customHeight="1">
      <c r="A81" s="3" t="s">
        <v>19</v>
      </c>
      <c r="B81" s="6" t="s">
        <v>149</v>
      </c>
      <c r="C81" s="7" t="s">
        <v>140</v>
      </c>
      <c r="D81" s="7" t="s">
        <v>141</v>
      </c>
      <c r="E81" s="3" t="s">
        <v>21</v>
      </c>
      <c r="F81" s="10">
        <v>49.1</v>
      </c>
      <c r="G81" s="21">
        <v>49.1</v>
      </c>
    </row>
    <row r="82" spans="1:7" ht="19.95" customHeight="1">
      <c r="A82" s="7"/>
      <c r="B82" s="6" t="s">
        <v>149</v>
      </c>
      <c r="C82" s="26" t="s">
        <v>187</v>
      </c>
      <c r="D82" s="26" t="s">
        <v>78</v>
      </c>
      <c r="E82" s="7" t="s">
        <v>35</v>
      </c>
      <c r="F82" s="7" t="s">
        <v>155</v>
      </c>
      <c r="G82" s="21">
        <f>(26+19.6)</f>
        <v>45.6</v>
      </c>
    </row>
    <row r="83" spans="1:7" ht="19.95" customHeight="1">
      <c r="A83" s="3" t="s">
        <v>19</v>
      </c>
      <c r="B83" s="3" t="s">
        <v>19</v>
      </c>
      <c r="C83" s="3" t="s">
        <v>20</v>
      </c>
      <c r="D83" s="3" t="s">
        <v>19</v>
      </c>
      <c r="E83" s="3" t="s">
        <v>19</v>
      </c>
      <c r="F83" s="3" t="s">
        <v>79</v>
      </c>
      <c r="G83" s="21">
        <v>0</v>
      </c>
    </row>
    <row r="84" spans="1:7" ht="19.95" customHeight="1">
      <c r="A84" s="7"/>
      <c r="B84" s="7" t="s">
        <v>80</v>
      </c>
      <c r="C84" s="6" t="s">
        <v>142</v>
      </c>
      <c r="D84" s="7"/>
      <c r="E84" s="6" t="s">
        <v>146</v>
      </c>
      <c r="F84" s="6" t="s">
        <v>154</v>
      </c>
      <c r="G84" s="24">
        <f>(15.6+11.94)*0.9*75*1.05</f>
        <v>1951.8975</v>
      </c>
    </row>
    <row r="85" spans="1:7" ht="19.95" customHeight="1">
      <c r="A85" s="7"/>
      <c r="B85" s="7" t="s">
        <v>80</v>
      </c>
      <c r="C85" s="6" t="s">
        <v>143</v>
      </c>
      <c r="D85" s="6" t="s">
        <v>144</v>
      </c>
      <c r="E85" s="7" t="s">
        <v>21</v>
      </c>
      <c r="F85" s="8" t="s">
        <v>156</v>
      </c>
      <c r="G85" s="21">
        <f>(15.6+11.94)*0.9</f>
        <v>24.786000000000001</v>
      </c>
    </row>
    <row r="86" spans="1:7" ht="19.95" customHeight="1">
      <c r="A86" s="7"/>
      <c r="B86" s="7" t="s">
        <v>80</v>
      </c>
      <c r="C86" s="6" t="s">
        <v>134</v>
      </c>
      <c r="D86" s="6" t="s">
        <v>145</v>
      </c>
      <c r="E86" s="7" t="s">
        <v>21</v>
      </c>
      <c r="F86" s="6" t="s">
        <v>156</v>
      </c>
      <c r="G86" s="21">
        <f>(15.6+11.94)*0.9</f>
        <v>24.786000000000001</v>
      </c>
    </row>
    <row r="87" spans="1:7" ht="19.95" customHeight="1">
      <c r="A87" s="7"/>
      <c r="B87" s="7" t="s">
        <v>80</v>
      </c>
      <c r="C87" s="6" t="s">
        <v>147</v>
      </c>
      <c r="D87" s="6" t="s">
        <v>150</v>
      </c>
      <c r="E87" s="7" t="s">
        <v>21</v>
      </c>
      <c r="F87" s="6" t="s">
        <v>156</v>
      </c>
      <c r="G87" s="21">
        <f>(15.6+11.94)*0.9</f>
        <v>24.786000000000001</v>
      </c>
    </row>
    <row r="88" spans="1:7" ht="19.95" customHeight="1">
      <c r="A88" s="3" t="s">
        <v>19</v>
      </c>
      <c r="B88" s="3" t="s">
        <v>80</v>
      </c>
      <c r="C88" s="17" t="s">
        <v>153</v>
      </c>
      <c r="D88" s="17" t="s">
        <v>151</v>
      </c>
      <c r="E88" s="3" t="s">
        <v>21</v>
      </c>
      <c r="F88" s="6" t="s">
        <v>173</v>
      </c>
      <c r="G88" s="21">
        <f>((26+19.6)*2.8-(0.9*2.1*2))</f>
        <v>123.89999999999999</v>
      </c>
    </row>
    <row r="89" spans="1:7" ht="19.95" customHeight="1">
      <c r="A89" s="3" t="s">
        <v>19</v>
      </c>
      <c r="B89" s="3" t="s">
        <v>80</v>
      </c>
      <c r="C89" s="16" t="s">
        <v>157</v>
      </c>
      <c r="D89" s="6" t="s">
        <v>158</v>
      </c>
      <c r="E89" s="7" t="s">
        <v>35</v>
      </c>
      <c r="F89" s="6" t="s">
        <v>159</v>
      </c>
      <c r="G89" s="21">
        <f>(8.75+6.05+2.7+2.7+2.7+2.7)</f>
        <v>25.599999999999998</v>
      </c>
    </row>
    <row r="90" spans="1:7" s="29" customFormat="1" ht="19.95" customHeight="1">
      <c r="A90" s="9"/>
      <c r="B90" s="8" t="s">
        <v>216</v>
      </c>
      <c r="C90" s="31" t="s">
        <v>217</v>
      </c>
      <c r="D90" s="8" t="s">
        <v>220</v>
      </c>
      <c r="E90" s="9" t="s">
        <v>35</v>
      </c>
      <c r="F90" s="8" t="s">
        <v>218</v>
      </c>
      <c r="G90" s="21">
        <f>15.6+11.94</f>
        <v>27.54</v>
      </c>
    </row>
    <row r="91" spans="1:7" ht="19.95" customHeight="1">
      <c r="A91" s="3" t="s">
        <v>19</v>
      </c>
      <c r="B91" s="3" t="s">
        <v>19</v>
      </c>
      <c r="C91" s="3" t="s">
        <v>20</v>
      </c>
      <c r="D91" s="3" t="s">
        <v>19</v>
      </c>
      <c r="E91" s="3" t="s">
        <v>19</v>
      </c>
      <c r="F91" s="7" t="s">
        <v>179</v>
      </c>
      <c r="G91" s="21">
        <v>0</v>
      </c>
    </row>
    <row r="92" spans="1:7" ht="19.95" customHeight="1">
      <c r="A92" s="3" t="s">
        <v>19</v>
      </c>
      <c r="B92" s="3" t="s">
        <v>19</v>
      </c>
      <c r="C92" s="7" t="s">
        <v>84</v>
      </c>
      <c r="D92" s="7" t="s">
        <v>85</v>
      </c>
      <c r="E92" s="3" t="s">
        <v>35</v>
      </c>
      <c r="F92" s="33" t="s">
        <v>226</v>
      </c>
      <c r="G92" s="21">
        <f>((0.9+2.1+2.1)+(2.7*7))+((0.9+2.1+2.1)+(2.7*5))+((0.5+0.6)*2*26)</f>
        <v>99.800000000000011</v>
      </c>
    </row>
    <row r="93" spans="1:7" ht="19.95" customHeight="1">
      <c r="A93" s="3" t="s">
        <v>19</v>
      </c>
      <c r="B93" s="3" t="s">
        <v>19</v>
      </c>
      <c r="C93" s="18" t="s">
        <v>86</v>
      </c>
      <c r="D93" s="7" t="s">
        <v>191</v>
      </c>
      <c r="E93" s="6" t="s">
        <v>118</v>
      </c>
      <c r="F93" s="6" t="s">
        <v>162</v>
      </c>
      <c r="G93" s="21">
        <f>14+12</f>
        <v>26</v>
      </c>
    </row>
    <row r="94" spans="1:7" ht="19.95" customHeight="1">
      <c r="A94" s="3" t="s">
        <v>19</v>
      </c>
      <c r="B94" s="3" t="s">
        <v>19</v>
      </c>
      <c r="C94" s="11" t="s">
        <v>163</v>
      </c>
      <c r="D94" s="3"/>
      <c r="E94" s="6" t="s">
        <v>164</v>
      </c>
      <c r="F94" s="7" t="s">
        <v>165</v>
      </c>
      <c r="G94" s="21">
        <v>27</v>
      </c>
    </row>
    <row r="95" spans="1:7" ht="19.95" customHeight="1">
      <c r="A95" s="3" t="s">
        <v>19</v>
      </c>
      <c r="B95" s="3" t="s">
        <v>19</v>
      </c>
      <c r="C95" s="13" t="s">
        <v>166</v>
      </c>
      <c r="D95" s="3"/>
      <c r="E95" s="6" t="s">
        <v>164</v>
      </c>
      <c r="F95" s="6" t="s">
        <v>167</v>
      </c>
      <c r="G95" s="21"/>
    </row>
    <row r="96" spans="1:7" ht="19.95" customHeight="1">
      <c r="A96" s="3" t="s">
        <v>19</v>
      </c>
      <c r="B96" s="3" t="s">
        <v>19</v>
      </c>
      <c r="C96" s="6" t="s">
        <v>169</v>
      </c>
      <c r="D96" s="3" t="s">
        <v>19</v>
      </c>
      <c r="E96" s="6" t="s">
        <v>164</v>
      </c>
      <c r="F96" s="6" t="s">
        <v>168</v>
      </c>
      <c r="G96" s="21"/>
    </row>
    <row r="97" spans="1:7" ht="19.95" customHeight="1">
      <c r="A97" s="34" t="s">
        <v>170</v>
      </c>
      <c r="B97" s="34"/>
      <c r="C97" s="34"/>
      <c r="D97" s="34"/>
      <c r="E97" s="34"/>
      <c r="F97" s="34"/>
      <c r="G97" s="34"/>
    </row>
    <row r="98" spans="1:7" ht="19.95" customHeight="1">
      <c r="A98" s="34" t="s">
        <v>171</v>
      </c>
      <c r="B98" s="34"/>
      <c r="C98" s="34"/>
      <c r="D98" s="34"/>
      <c r="E98" s="34"/>
      <c r="F98" s="34"/>
      <c r="G98" s="34"/>
    </row>
    <row r="99" spans="1:7" ht="19.95" customHeight="1">
      <c r="A99" s="34" t="s">
        <v>10</v>
      </c>
      <c r="B99" s="34"/>
      <c r="C99" s="34"/>
      <c r="D99" s="34"/>
      <c r="E99" s="34"/>
      <c r="F99" s="34"/>
      <c r="G99" s="34"/>
    </row>
    <row r="100" spans="1:7" ht="19.95" customHeight="1">
      <c r="A100" s="34" t="s">
        <v>11</v>
      </c>
      <c r="B100" s="34"/>
      <c r="C100" s="34"/>
      <c r="D100" s="34"/>
      <c r="E100" s="34"/>
      <c r="F100" s="34"/>
      <c r="G100" s="34"/>
    </row>
    <row r="101" spans="1:7" ht="19.95" customHeight="1">
      <c r="A101" s="34" t="s">
        <v>172</v>
      </c>
      <c r="B101" s="34"/>
      <c r="C101" s="34"/>
      <c r="D101" s="34"/>
      <c r="E101" s="34"/>
      <c r="F101" s="34"/>
      <c r="G101" s="34"/>
    </row>
    <row r="102" spans="1:7" ht="19.95" customHeight="1">
      <c r="A102" s="34" t="s">
        <v>69</v>
      </c>
      <c r="B102" s="34"/>
      <c r="C102" s="34"/>
      <c r="D102" s="34"/>
      <c r="E102" s="34"/>
      <c r="F102" s="34"/>
      <c r="G102" s="34"/>
    </row>
    <row r="103" spans="1:7" ht="19.95" customHeight="1">
      <c r="A103" s="34" t="s">
        <v>87</v>
      </c>
      <c r="B103" s="34"/>
      <c r="C103" s="34"/>
      <c r="D103" s="34"/>
      <c r="E103" s="34"/>
      <c r="F103" s="34"/>
      <c r="G103" s="34"/>
    </row>
    <row r="104" spans="1:7" ht="19.95" customHeight="1">
      <c r="A104" s="34" t="s">
        <v>128</v>
      </c>
      <c r="B104" s="34"/>
      <c r="C104" s="34"/>
      <c r="D104" s="34"/>
      <c r="E104" s="34"/>
      <c r="F104" s="34"/>
      <c r="G104" s="34"/>
    </row>
    <row r="105" spans="1:7" ht="19.95" customHeight="1">
      <c r="A105" s="34" t="s">
        <v>16</v>
      </c>
      <c r="B105" s="34"/>
      <c r="C105" s="34"/>
      <c r="D105" s="34"/>
      <c r="E105" s="34"/>
      <c r="F105" s="34"/>
      <c r="G105" s="34"/>
    </row>
    <row r="106" spans="1:7" ht="19.95" customHeight="1">
      <c r="A106" s="34" t="s">
        <v>130</v>
      </c>
      <c r="B106" s="34"/>
      <c r="C106" s="34"/>
      <c r="D106" s="34"/>
      <c r="E106" s="34"/>
      <c r="F106" s="34"/>
      <c r="G106" s="34"/>
    </row>
    <row r="107" spans="1:7" ht="19.95" customHeight="1">
      <c r="A107" s="36" t="s">
        <v>132</v>
      </c>
      <c r="B107" s="36"/>
      <c r="C107" s="36"/>
      <c r="D107" s="36"/>
      <c r="E107" s="36"/>
      <c r="F107" s="36"/>
      <c r="G107" s="36"/>
    </row>
    <row r="108" spans="1:7" ht="19.95" customHeight="1">
      <c r="A108" s="37" t="s">
        <v>19</v>
      </c>
      <c r="B108" s="3" t="s">
        <v>19</v>
      </c>
      <c r="C108" s="3" t="s">
        <v>20</v>
      </c>
      <c r="D108" s="3" t="s">
        <v>19</v>
      </c>
      <c r="E108" s="3" t="s">
        <v>19</v>
      </c>
      <c r="F108" s="3" t="s">
        <v>19</v>
      </c>
      <c r="G108" s="21">
        <v>0</v>
      </c>
    </row>
    <row r="109" spans="1:7" ht="19.95" customHeight="1">
      <c r="A109" s="34"/>
      <c r="B109" s="3" t="s">
        <v>19</v>
      </c>
      <c r="C109" s="3" t="s">
        <v>20</v>
      </c>
      <c r="D109" s="3" t="s">
        <v>19</v>
      </c>
      <c r="E109" s="3" t="s">
        <v>19</v>
      </c>
      <c r="F109" s="3" t="s">
        <v>70</v>
      </c>
      <c r="G109" s="21">
        <v>0</v>
      </c>
    </row>
    <row r="110" spans="1:7" ht="19.95" customHeight="1">
      <c r="A110" s="34"/>
      <c r="B110" s="3" t="s">
        <v>71</v>
      </c>
      <c r="C110" s="6" t="s">
        <v>134</v>
      </c>
      <c r="D110" s="6" t="s">
        <v>135</v>
      </c>
      <c r="E110" s="7" t="s">
        <v>21</v>
      </c>
      <c r="F110" s="7" t="s">
        <v>174</v>
      </c>
      <c r="G110" s="21">
        <f>(9.5+9.5)</f>
        <v>19</v>
      </c>
    </row>
    <row r="111" spans="1:7" ht="19.95" customHeight="1">
      <c r="A111" s="34"/>
      <c r="B111" s="3" t="s">
        <v>71</v>
      </c>
      <c r="C111" s="7" t="s">
        <v>72</v>
      </c>
      <c r="D111" s="7" t="s">
        <v>73</v>
      </c>
      <c r="E111" s="7" t="s">
        <v>21</v>
      </c>
      <c r="F111" s="7" t="s">
        <v>174</v>
      </c>
      <c r="G111" s="21">
        <f t="shared" ref="G111:G113" si="0">(9.5+9.5)</f>
        <v>19</v>
      </c>
    </row>
    <row r="112" spans="1:7" ht="19.95" customHeight="1">
      <c r="A112" s="34"/>
      <c r="B112" s="3" t="s">
        <v>71</v>
      </c>
      <c r="C112" s="6" t="s">
        <v>147</v>
      </c>
      <c r="D112" s="6"/>
      <c r="E112" s="7" t="s">
        <v>21</v>
      </c>
      <c r="F112" s="7" t="s">
        <v>174</v>
      </c>
      <c r="G112" s="21">
        <f t="shared" si="0"/>
        <v>19</v>
      </c>
    </row>
    <row r="113" spans="1:7" ht="19.95" customHeight="1">
      <c r="A113" s="34"/>
      <c r="B113" s="3" t="s">
        <v>71</v>
      </c>
      <c r="C113" s="6" t="s">
        <v>152</v>
      </c>
      <c r="D113" s="6" t="s">
        <v>137</v>
      </c>
      <c r="E113" s="7" t="s">
        <v>21</v>
      </c>
      <c r="F113" s="7" t="s">
        <v>174</v>
      </c>
      <c r="G113" s="21">
        <f t="shared" si="0"/>
        <v>19</v>
      </c>
    </row>
    <row r="114" spans="1:7" ht="19.95" customHeight="1">
      <c r="A114" s="34"/>
      <c r="B114" s="7" t="s">
        <v>71</v>
      </c>
      <c r="C114" s="6" t="s">
        <v>148</v>
      </c>
      <c r="D114" s="6" t="s">
        <v>160</v>
      </c>
      <c r="E114" s="7" t="s">
        <v>35</v>
      </c>
      <c r="F114" s="6" t="s">
        <v>177</v>
      </c>
      <c r="G114" s="21">
        <f>(12.6+12.6)</f>
        <v>25.2</v>
      </c>
    </row>
    <row r="115" spans="1:7" ht="19.95" customHeight="1">
      <c r="A115" s="34"/>
      <c r="B115" s="7" t="s">
        <v>71</v>
      </c>
      <c r="C115" s="16" t="s">
        <v>89</v>
      </c>
      <c r="D115" s="16" t="s">
        <v>90</v>
      </c>
      <c r="E115" s="7" t="s">
        <v>35</v>
      </c>
      <c r="F115" s="10">
        <v>2</v>
      </c>
      <c r="G115" s="21">
        <v>2</v>
      </c>
    </row>
    <row r="116" spans="1:7" ht="19.95" customHeight="1">
      <c r="A116" s="34"/>
      <c r="B116" s="3" t="s">
        <v>19</v>
      </c>
      <c r="C116" s="3" t="s">
        <v>20</v>
      </c>
      <c r="D116" s="3" t="s">
        <v>19</v>
      </c>
      <c r="E116" s="3" t="s">
        <v>19</v>
      </c>
      <c r="F116" s="3" t="s">
        <v>74</v>
      </c>
      <c r="G116" s="21">
        <v>0</v>
      </c>
    </row>
    <row r="117" spans="1:7" ht="19.95" customHeight="1">
      <c r="A117" s="34"/>
      <c r="B117" s="6" t="s">
        <v>149</v>
      </c>
      <c r="C117" s="7" t="s">
        <v>138</v>
      </c>
      <c r="D117" s="7" t="s">
        <v>139</v>
      </c>
      <c r="E117" s="7" t="s">
        <v>21</v>
      </c>
      <c r="F117" s="7" t="s">
        <v>174</v>
      </c>
      <c r="G117" s="21">
        <f>(9.5+9.5)</f>
        <v>19</v>
      </c>
    </row>
    <row r="118" spans="1:7" ht="19.95" customHeight="1">
      <c r="A118" s="34"/>
      <c r="B118" s="6" t="s">
        <v>149</v>
      </c>
      <c r="C118" s="7" t="s">
        <v>140</v>
      </c>
      <c r="D118" s="7" t="s">
        <v>141</v>
      </c>
      <c r="E118" s="7" t="s">
        <v>21</v>
      </c>
      <c r="F118" s="7" t="s">
        <v>174</v>
      </c>
      <c r="G118" s="21">
        <f>(9.5+9.5)</f>
        <v>19</v>
      </c>
    </row>
    <row r="119" spans="1:7" ht="19.95" customHeight="1">
      <c r="A119" s="6"/>
      <c r="B119" s="6" t="s">
        <v>149</v>
      </c>
      <c r="C119" s="26" t="s">
        <v>187</v>
      </c>
      <c r="D119" s="26" t="s">
        <v>78</v>
      </c>
      <c r="E119" s="7" t="s">
        <v>35</v>
      </c>
      <c r="F119" s="6" t="s">
        <v>177</v>
      </c>
      <c r="G119" s="21">
        <f>(12.6+12.6)</f>
        <v>25.2</v>
      </c>
    </row>
    <row r="120" spans="1:7" ht="19.95" customHeight="1">
      <c r="A120" s="3" t="s">
        <v>19</v>
      </c>
      <c r="B120" s="3" t="s">
        <v>19</v>
      </c>
      <c r="C120" s="3" t="s">
        <v>20</v>
      </c>
      <c r="D120" s="3" t="s">
        <v>19</v>
      </c>
      <c r="E120" s="3" t="s">
        <v>19</v>
      </c>
      <c r="F120" s="3" t="s">
        <v>79</v>
      </c>
      <c r="G120" s="21">
        <v>0</v>
      </c>
    </row>
    <row r="121" spans="1:7" ht="19.95" customHeight="1">
      <c r="A121" s="3" t="s">
        <v>19</v>
      </c>
      <c r="B121" s="7" t="s">
        <v>80</v>
      </c>
      <c r="C121" s="6" t="s">
        <v>142</v>
      </c>
      <c r="D121" s="7"/>
      <c r="E121" s="6" t="s">
        <v>146</v>
      </c>
      <c r="F121" s="6" t="s">
        <v>175</v>
      </c>
      <c r="G121" s="24">
        <f>(7.835+7.835)*0.9*75*1.05</f>
        <v>1110.6112499999999</v>
      </c>
    </row>
    <row r="122" spans="1:7" ht="19.95" customHeight="1">
      <c r="A122" s="7"/>
      <c r="B122" s="7" t="s">
        <v>80</v>
      </c>
      <c r="C122" s="6" t="s">
        <v>143</v>
      </c>
      <c r="D122" s="6" t="s">
        <v>144</v>
      </c>
      <c r="E122" s="7" t="s">
        <v>21</v>
      </c>
      <c r="F122" s="8" t="s">
        <v>176</v>
      </c>
      <c r="G122" s="21">
        <f>(7.835+7.835)*0.9</f>
        <v>14.103</v>
      </c>
    </row>
    <row r="123" spans="1:7" ht="19.95" customHeight="1">
      <c r="A123" s="7"/>
      <c r="B123" s="7" t="s">
        <v>80</v>
      </c>
      <c r="C123" s="6" t="s">
        <v>134</v>
      </c>
      <c r="D123" s="6" t="s">
        <v>145</v>
      </c>
      <c r="E123" s="7" t="s">
        <v>21</v>
      </c>
      <c r="F123" s="6" t="s">
        <v>176</v>
      </c>
      <c r="G123" s="21">
        <f>(7.835+7.835)*0.9</f>
        <v>14.103</v>
      </c>
    </row>
    <row r="124" spans="1:7" ht="19.95" customHeight="1">
      <c r="A124" s="7"/>
      <c r="B124" s="7" t="s">
        <v>80</v>
      </c>
      <c r="C124" s="6" t="s">
        <v>147</v>
      </c>
      <c r="D124" s="6" t="s">
        <v>150</v>
      </c>
      <c r="E124" s="7" t="s">
        <v>21</v>
      </c>
      <c r="F124" s="6" t="s">
        <v>176</v>
      </c>
      <c r="G124" s="21">
        <f>(7.835+7.835)*0.9</f>
        <v>14.103</v>
      </c>
    </row>
    <row r="125" spans="1:7" ht="19.95" customHeight="1">
      <c r="A125" s="7"/>
      <c r="B125" s="7" t="s">
        <v>80</v>
      </c>
      <c r="C125" s="17" t="s">
        <v>153</v>
      </c>
      <c r="D125" s="17" t="s">
        <v>151</v>
      </c>
      <c r="E125" s="7" t="s">
        <v>21</v>
      </c>
      <c r="F125" s="7" t="s">
        <v>178</v>
      </c>
      <c r="G125" s="21">
        <f>((12.6+12.6)*2.8-(0.9*2.1*2))</f>
        <v>66.779999999999987</v>
      </c>
    </row>
    <row r="126" spans="1:7" s="29" customFormat="1" ht="19.95" customHeight="1">
      <c r="A126" s="9"/>
      <c r="B126" s="9" t="s">
        <v>80</v>
      </c>
      <c r="C126" s="31" t="s">
        <v>217</v>
      </c>
      <c r="D126" s="8" t="s">
        <v>220</v>
      </c>
      <c r="E126" s="9" t="s">
        <v>35</v>
      </c>
      <c r="F126" s="8" t="s">
        <v>219</v>
      </c>
      <c r="G126" s="21">
        <f>7.835+7.835</f>
        <v>15.67</v>
      </c>
    </row>
    <row r="127" spans="1:7" ht="19.95" customHeight="1">
      <c r="A127" s="3" t="s">
        <v>19</v>
      </c>
      <c r="B127" s="7"/>
      <c r="C127" s="7" t="s">
        <v>20</v>
      </c>
      <c r="D127" s="7" t="s">
        <v>19</v>
      </c>
      <c r="E127" s="7" t="s">
        <v>19</v>
      </c>
      <c r="F127" s="7" t="s">
        <v>179</v>
      </c>
      <c r="G127" s="21">
        <v>0</v>
      </c>
    </row>
    <row r="128" spans="1:7" ht="19.95" customHeight="1">
      <c r="A128" s="3" t="s">
        <v>19</v>
      </c>
      <c r="B128" s="3" t="s">
        <v>19</v>
      </c>
      <c r="C128" s="7" t="s">
        <v>84</v>
      </c>
      <c r="D128" s="7" t="s">
        <v>85</v>
      </c>
      <c r="E128" s="7" t="s">
        <v>35</v>
      </c>
      <c r="F128" s="32" t="s">
        <v>227</v>
      </c>
      <c r="G128" s="21">
        <f>(2.7*8)+((0.5+0.6)*2*14)</f>
        <v>52.400000000000006</v>
      </c>
    </row>
    <row r="129" spans="1:7" ht="19.95" customHeight="1">
      <c r="A129" s="3" t="s">
        <v>19</v>
      </c>
      <c r="B129" s="3"/>
      <c r="C129" s="18" t="s">
        <v>86</v>
      </c>
      <c r="D129" s="7" t="s">
        <v>191</v>
      </c>
      <c r="E129" s="6" t="s">
        <v>118</v>
      </c>
      <c r="F129" s="6" t="s">
        <v>182</v>
      </c>
      <c r="G129" s="21">
        <f>7+7</f>
        <v>14</v>
      </c>
    </row>
    <row r="130" spans="1:7" ht="19.95" customHeight="1">
      <c r="A130" s="3" t="s">
        <v>19</v>
      </c>
      <c r="B130" s="3" t="s">
        <v>19</v>
      </c>
      <c r="C130" s="11" t="s">
        <v>163</v>
      </c>
      <c r="D130" s="28" t="s">
        <v>224</v>
      </c>
      <c r="E130" s="6" t="s">
        <v>164</v>
      </c>
      <c r="F130" s="6" t="s">
        <v>180</v>
      </c>
      <c r="G130" s="21">
        <v>12</v>
      </c>
    </row>
    <row r="131" spans="1:7" ht="19.95" customHeight="1">
      <c r="A131" s="3" t="s">
        <v>19</v>
      </c>
      <c r="B131" s="3" t="s">
        <v>19</v>
      </c>
      <c r="C131" s="13" t="s">
        <v>166</v>
      </c>
      <c r="D131" s="28" t="s">
        <v>225</v>
      </c>
      <c r="E131" s="6" t="s">
        <v>164</v>
      </c>
      <c r="F131" s="6" t="s">
        <v>180</v>
      </c>
      <c r="G131" s="21">
        <v>12</v>
      </c>
    </row>
    <row r="132" spans="1:7" ht="19.95" customHeight="1">
      <c r="A132" s="7"/>
      <c r="B132" s="7"/>
      <c r="C132" s="6" t="s">
        <v>169</v>
      </c>
      <c r="D132" s="7" t="s">
        <v>19</v>
      </c>
      <c r="E132" s="6" t="s">
        <v>164</v>
      </c>
      <c r="F132" s="6" t="s">
        <v>181</v>
      </c>
      <c r="G132" s="21">
        <v>2</v>
      </c>
    </row>
    <row r="133" spans="1:7" ht="19.95" customHeight="1">
      <c r="A133" s="34" t="s">
        <v>183</v>
      </c>
      <c r="B133" s="34"/>
      <c r="C133" s="34"/>
      <c r="D133" s="34"/>
      <c r="E133" s="34"/>
      <c r="F133" s="34"/>
      <c r="G133" s="34"/>
    </row>
    <row r="134" spans="1:7" ht="19.95" customHeight="1">
      <c r="A134" s="34" t="s">
        <v>185</v>
      </c>
      <c r="B134" s="34"/>
      <c r="C134" s="34"/>
      <c r="D134" s="34"/>
      <c r="E134" s="34"/>
      <c r="F134" s="34"/>
      <c r="G134" s="34"/>
    </row>
    <row r="135" spans="1:7" ht="19.95" customHeight="1">
      <c r="A135" s="34" t="s">
        <v>10</v>
      </c>
      <c r="B135" s="34"/>
      <c r="C135" s="34"/>
      <c r="D135" s="34"/>
      <c r="E135" s="34"/>
      <c r="F135" s="34"/>
      <c r="G135" s="34"/>
    </row>
    <row r="136" spans="1:7" ht="19.95" customHeight="1">
      <c r="A136" s="34" t="s">
        <v>184</v>
      </c>
      <c r="B136" s="34"/>
      <c r="C136" s="34"/>
      <c r="D136" s="34"/>
      <c r="E136" s="34"/>
      <c r="F136" s="34"/>
      <c r="G136" s="34"/>
    </row>
    <row r="137" spans="1:7" ht="19.95" customHeight="1">
      <c r="A137" s="34" t="s">
        <v>186</v>
      </c>
      <c r="B137" s="34"/>
      <c r="C137" s="34"/>
      <c r="D137" s="34"/>
      <c r="E137" s="34"/>
      <c r="F137" s="34"/>
      <c r="G137" s="34"/>
    </row>
    <row r="138" spans="1:7" ht="19.95" customHeight="1">
      <c r="A138" s="34" t="s">
        <v>69</v>
      </c>
      <c r="B138" s="34"/>
      <c r="C138" s="34"/>
      <c r="D138" s="34"/>
      <c r="E138" s="34"/>
      <c r="F138" s="34"/>
      <c r="G138" s="34"/>
    </row>
    <row r="139" spans="1:7" ht="19.95" customHeight="1">
      <c r="A139" s="34" t="s">
        <v>127</v>
      </c>
      <c r="B139" s="34"/>
      <c r="C139" s="34"/>
      <c r="D139" s="34"/>
      <c r="E139" s="34"/>
      <c r="F139" s="34"/>
      <c r="G139" s="34"/>
    </row>
    <row r="140" spans="1:7" ht="19.95" customHeight="1">
      <c r="A140" s="34" t="s">
        <v>200</v>
      </c>
      <c r="B140" s="34"/>
      <c r="C140" s="34"/>
      <c r="D140" s="34"/>
      <c r="E140" s="34"/>
      <c r="F140" s="34"/>
      <c r="G140" s="34"/>
    </row>
    <row r="141" spans="1:7" ht="19.95" customHeight="1">
      <c r="A141" s="34" t="s">
        <v>209</v>
      </c>
      <c r="B141" s="34"/>
      <c r="C141" s="34"/>
      <c r="D141" s="34"/>
      <c r="E141" s="34"/>
      <c r="F141" s="34"/>
      <c r="G141" s="34"/>
    </row>
    <row r="142" spans="1:7" ht="19.95" customHeight="1">
      <c r="A142" s="34" t="s">
        <v>201</v>
      </c>
      <c r="B142" s="34"/>
      <c r="C142" s="34"/>
      <c r="D142" s="34"/>
      <c r="E142" s="34"/>
      <c r="F142" s="34"/>
      <c r="G142" s="34"/>
    </row>
    <row r="143" spans="1:7" ht="19.95" customHeight="1">
      <c r="A143" s="37" t="s">
        <v>19</v>
      </c>
      <c r="B143" s="3" t="s">
        <v>19</v>
      </c>
      <c r="C143" s="3" t="s">
        <v>20</v>
      </c>
      <c r="D143" s="3" t="s">
        <v>19</v>
      </c>
      <c r="E143" s="3" t="s">
        <v>19</v>
      </c>
      <c r="F143" s="3" t="s">
        <v>19</v>
      </c>
      <c r="G143" s="21">
        <v>0</v>
      </c>
    </row>
    <row r="144" spans="1:7" ht="19.95" customHeight="1">
      <c r="A144" s="34"/>
      <c r="B144" s="3" t="s">
        <v>19</v>
      </c>
      <c r="C144" s="3" t="s">
        <v>20</v>
      </c>
      <c r="D144" s="3" t="s">
        <v>19</v>
      </c>
      <c r="E144" s="3" t="s">
        <v>19</v>
      </c>
      <c r="F144" s="3" t="s">
        <v>70</v>
      </c>
      <c r="G144" s="21">
        <v>0</v>
      </c>
    </row>
    <row r="145" spans="1:7" ht="26.4" customHeight="1">
      <c r="A145" s="34"/>
      <c r="B145" s="3" t="s">
        <v>71</v>
      </c>
      <c r="C145" s="7" t="s">
        <v>188</v>
      </c>
      <c r="D145" s="7" t="s">
        <v>194</v>
      </c>
      <c r="E145" s="3" t="s">
        <v>21</v>
      </c>
      <c r="F145" s="6" t="s">
        <v>190</v>
      </c>
      <c r="G145" s="21">
        <f>(2.21*1.2)+(2.21*1.2)</f>
        <v>5.3039999999999994</v>
      </c>
    </row>
    <row r="146" spans="1:7" ht="19.95" customHeight="1">
      <c r="A146" s="34"/>
      <c r="B146" s="3" t="s">
        <v>71</v>
      </c>
      <c r="C146" s="6" t="s">
        <v>192</v>
      </c>
      <c r="D146" s="6" t="s">
        <v>193</v>
      </c>
      <c r="E146" s="7" t="s">
        <v>21</v>
      </c>
      <c r="F146" s="6" t="s">
        <v>190</v>
      </c>
      <c r="G146" s="21">
        <f>(2.21*1.2)+(2.21*1.2)</f>
        <v>5.3039999999999994</v>
      </c>
    </row>
    <row r="147" spans="1:7" ht="19.95" customHeight="1">
      <c r="A147" s="34"/>
      <c r="B147" s="3"/>
      <c r="C147" s="3"/>
      <c r="D147" s="3"/>
      <c r="E147" s="3"/>
      <c r="F147" s="3"/>
      <c r="G147" s="21"/>
    </row>
    <row r="148" spans="1:7" ht="19.95" customHeight="1">
      <c r="A148" s="34"/>
      <c r="B148" s="3" t="s">
        <v>19</v>
      </c>
      <c r="C148" s="3" t="s">
        <v>20</v>
      </c>
      <c r="D148" s="3" t="s">
        <v>19</v>
      </c>
      <c r="E148" s="3" t="s">
        <v>19</v>
      </c>
      <c r="F148" s="3" t="s">
        <v>74</v>
      </c>
      <c r="G148" s="21">
        <v>0</v>
      </c>
    </row>
    <row r="149" spans="1:7" ht="19.95" customHeight="1">
      <c r="A149" s="34"/>
      <c r="B149" s="6" t="s">
        <v>199</v>
      </c>
      <c r="C149" s="7" t="s">
        <v>75</v>
      </c>
      <c r="D149" s="7" t="s">
        <v>19</v>
      </c>
      <c r="E149" s="3" t="s">
        <v>21</v>
      </c>
      <c r="F149" s="6" t="s">
        <v>190</v>
      </c>
      <c r="G149" s="21">
        <f>(2.21*1.2)+(2.21*1.2)</f>
        <v>5.3039999999999994</v>
      </c>
    </row>
    <row r="150" spans="1:7" ht="19.95" customHeight="1">
      <c r="A150" s="34"/>
      <c r="B150" s="6" t="s">
        <v>199</v>
      </c>
      <c r="C150" s="7" t="s">
        <v>76</v>
      </c>
      <c r="D150" s="7" t="s">
        <v>77</v>
      </c>
      <c r="E150" s="3" t="s">
        <v>21</v>
      </c>
      <c r="F150" s="6" t="s">
        <v>190</v>
      </c>
      <c r="G150" s="21">
        <f>(2.21*1.2)+(2.21*1.2)</f>
        <v>5.3039999999999994</v>
      </c>
    </row>
    <row r="151" spans="1:7" ht="32.4" customHeight="1">
      <c r="A151" s="34"/>
      <c r="B151" s="6" t="s">
        <v>149</v>
      </c>
      <c r="C151" s="6" t="s">
        <v>195</v>
      </c>
      <c r="D151" s="27" t="s">
        <v>196</v>
      </c>
      <c r="E151" s="3" t="s">
        <v>21</v>
      </c>
      <c r="F151" s="6" t="s">
        <v>190</v>
      </c>
      <c r="G151" s="21">
        <f>(2.21*1.2)+(2.21*1.2)</f>
        <v>5.3039999999999994</v>
      </c>
    </row>
    <row r="152" spans="1:7" ht="19.95" customHeight="1">
      <c r="A152" s="3" t="s">
        <v>19</v>
      </c>
      <c r="B152" s="3" t="s">
        <v>19</v>
      </c>
      <c r="C152" s="3" t="s">
        <v>20</v>
      </c>
      <c r="D152" s="3" t="s">
        <v>19</v>
      </c>
      <c r="E152" s="3" t="s">
        <v>19</v>
      </c>
      <c r="F152" s="3" t="s">
        <v>79</v>
      </c>
      <c r="G152" s="21">
        <v>0</v>
      </c>
    </row>
    <row r="153" spans="1:7" ht="30" customHeight="1">
      <c r="A153" s="3" t="s">
        <v>19</v>
      </c>
      <c r="B153" s="3" t="s">
        <v>80</v>
      </c>
      <c r="C153" s="30" t="s">
        <v>214</v>
      </c>
      <c r="D153" s="30" t="s">
        <v>215</v>
      </c>
      <c r="E153" s="7" t="s">
        <v>21</v>
      </c>
      <c r="F153" s="7" t="s">
        <v>189</v>
      </c>
      <c r="G153" s="21">
        <f>(0.55*5)*2</f>
        <v>5.5</v>
      </c>
    </row>
    <row r="154" spans="1:7" ht="19.95" customHeight="1">
      <c r="A154" s="3" t="s">
        <v>19</v>
      </c>
      <c r="B154" s="3" t="s">
        <v>80</v>
      </c>
      <c r="C154" s="26" t="s">
        <v>197</v>
      </c>
      <c r="D154" s="18" t="s">
        <v>198</v>
      </c>
      <c r="E154" s="3" t="s">
        <v>21</v>
      </c>
      <c r="F154" s="7" t="s">
        <v>205</v>
      </c>
      <c r="G154" s="22">
        <f>(38.571+33.1)*2.48-(0.9*2.1*2)</f>
        <v>173.96407999999997</v>
      </c>
    </row>
    <row r="155" spans="1:7" ht="19.95" customHeight="1">
      <c r="A155" s="7"/>
      <c r="B155" s="7"/>
      <c r="C155" s="26"/>
      <c r="D155" s="18"/>
      <c r="E155" s="7"/>
      <c r="F155" s="7"/>
      <c r="G155" s="21"/>
    </row>
    <row r="156" spans="1:7" ht="19.95" customHeight="1">
      <c r="A156" s="3" t="s">
        <v>19</v>
      </c>
      <c r="B156" s="3" t="s">
        <v>19</v>
      </c>
      <c r="C156" s="3" t="s">
        <v>20</v>
      </c>
      <c r="D156" s="3" t="s">
        <v>19</v>
      </c>
      <c r="E156" s="3" t="s">
        <v>19</v>
      </c>
      <c r="F156" s="3" t="s">
        <v>81</v>
      </c>
      <c r="G156" s="21">
        <v>0</v>
      </c>
    </row>
    <row r="157" spans="1:7" ht="19.95" customHeight="1">
      <c r="A157" s="3" t="s">
        <v>19</v>
      </c>
      <c r="B157" s="3" t="s">
        <v>82</v>
      </c>
      <c r="C157" s="7" t="s">
        <v>202</v>
      </c>
      <c r="D157" s="7" t="s">
        <v>203</v>
      </c>
      <c r="E157" s="3" t="s">
        <v>35</v>
      </c>
      <c r="F157" s="7" t="s">
        <v>206</v>
      </c>
      <c r="G157" s="22">
        <f>(38.571+33.1)*0.12-(0.9*0.12*2)</f>
        <v>8.3845200000000002</v>
      </c>
    </row>
    <row r="158" spans="1:7" ht="19.95" customHeight="1">
      <c r="A158" s="3" t="s">
        <v>19</v>
      </c>
      <c r="B158" s="3" t="s">
        <v>19</v>
      </c>
      <c r="C158" s="3"/>
      <c r="D158" s="3"/>
      <c r="E158" s="3"/>
      <c r="F158" s="3"/>
      <c r="G158" s="21"/>
    </row>
    <row r="159" spans="1:7" ht="19.95" customHeight="1">
      <c r="A159" s="3" t="s">
        <v>19</v>
      </c>
      <c r="B159" s="3" t="s">
        <v>19</v>
      </c>
      <c r="C159" s="3" t="s">
        <v>20</v>
      </c>
      <c r="D159" s="3" t="s">
        <v>19</v>
      </c>
      <c r="E159" s="3" t="s">
        <v>19</v>
      </c>
      <c r="F159" s="3" t="s">
        <v>83</v>
      </c>
      <c r="G159" s="21">
        <v>0</v>
      </c>
    </row>
    <row r="160" spans="1:7" ht="19.95" customHeight="1">
      <c r="A160" s="3" t="s">
        <v>19</v>
      </c>
      <c r="B160" s="3" t="s">
        <v>19</v>
      </c>
      <c r="C160" s="3" t="s">
        <v>19</v>
      </c>
      <c r="D160" s="3" t="s">
        <v>19</v>
      </c>
      <c r="E160" s="3" t="s">
        <v>19</v>
      </c>
      <c r="F160" s="3" t="s">
        <v>19</v>
      </c>
      <c r="G160" s="21"/>
    </row>
    <row r="161" spans="1:7" ht="19.95" customHeight="1">
      <c r="A161" s="34" t="s">
        <v>204</v>
      </c>
      <c r="B161" s="34"/>
      <c r="C161" s="34"/>
      <c r="D161" s="34"/>
      <c r="E161" s="34"/>
      <c r="F161" s="34"/>
      <c r="G161" s="34"/>
    </row>
    <row r="162" spans="1:7" ht="19.95" customHeight="1">
      <c r="A162" s="34" t="s">
        <v>208</v>
      </c>
      <c r="B162" s="34"/>
      <c r="C162" s="34"/>
      <c r="D162" s="34"/>
      <c r="E162" s="34"/>
      <c r="F162" s="34"/>
      <c r="G162" s="34"/>
    </row>
    <row r="163" spans="1:7" ht="19.95" customHeight="1">
      <c r="A163" s="34" t="s">
        <v>10</v>
      </c>
      <c r="B163" s="34"/>
      <c r="C163" s="34"/>
      <c r="D163" s="34"/>
      <c r="E163" s="34"/>
      <c r="F163" s="34"/>
      <c r="G163" s="34"/>
    </row>
    <row r="164" spans="1:7" ht="19.95" customHeight="1">
      <c r="A164" s="34" t="s">
        <v>11</v>
      </c>
      <c r="B164" s="34"/>
      <c r="C164" s="34"/>
      <c r="D164" s="34"/>
      <c r="E164" s="34"/>
      <c r="F164" s="34"/>
      <c r="G164" s="34"/>
    </row>
    <row r="165" spans="1:7" ht="19.95" customHeight="1">
      <c r="A165" s="34" t="s">
        <v>211</v>
      </c>
      <c r="B165" s="34"/>
      <c r="C165" s="34"/>
      <c r="D165" s="34"/>
      <c r="E165" s="34"/>
      <c r="F165" s="34"/>
      <c r="G165" s="34"/>
    </row>
    <row r="166" spans="1:7" ht="19.95" customHeight="1">
      <c r="A166" s="34" t="s">
        <v>69</v>
      </c>
      <c r="B166" s="34"/>
      <c r="C166" s="34"/>
      <c r="D166" s="34"/>
      <c r="E166" s="34"/>
      <c r="F166" s="34"/>
      <c r="G166" s="34"/>
    </row>
    <row r="167" spans="1:7" ht="19.95" customHeight="1">
      <c r="A167" s="34" t="s">
        <v>87</v>
      </c>
      <c r="B167" s="34"/>
      <c r="C167" s="34"/>
      <c r="D167" s="34"/>
      <c r="E167" s="34"/>
      <c r="F167" s="34"/>
      <c r="G167" s="34"/>
    </row>
    <row r="168" spans="1:7" ht="19.95" customHeight="1">
      <c r="A168" s="34" t="s">
        <v>200</v>
      </c>
      <c r="B168" s="34"/>
      <c r="C168" s="34"/>
      <c r="D168" s="34"/>
      <c r="E168" s="34"/>
      <c r="F168" s="34"/>
      <c r="G168" s="34"/>
    </row>
    <row r="169" spans="1:7" ht="19.95" customHeight="1">
      <c r="A169" s="34" t="s">
        <v>209</v>
      </c>
      <c r="B169" s="34"/>
      <c r="C169" s="34"/>
      <c r="D169" s="34"/>
      <c r="E169" s="34"/>
      <c r="F169" s="34"/>
      <c r="G169" s="34"/>
    </row>
    <row r="170" spans="1:7" ht="19.95" customHeight="1">
      <c r="A170" s="34" t="s">
        <v>210</v>
      </c>
      <c r="B170" s="34"/>
      <c r="C170" s="34"/>
      <c r="D170" s="34"/>
      <c r="E170" s="34"/>
      <c r="F170" s="34"/>
      <c r="G170" s="34"/>
    </row>
    <row r="171" spans="1:7" ht="19.95" customHeight="1">
      <c r="A171" s="3" t="s">
        <v>19</v>
      </c>
      <c r="B171" s="3" t="s">
        <v>19</v>
      </c>
      <c r="C171" s="3" t="s">
        <v>20</v>
      </c>
      <c r="D171" s="3" t="s">
        <v>19</v>
      </c>
      <c r="E171" s="3" t="s">
        <v>19</v>
      </c>
      <c r="F171" s="3" t="s">
        <v>19</v>
      </c>
      <c r="G171" s="21">
        <v>0</v>
      </c>
    </row>
    <row r="172" spans="1:7" ht="19.95" customHeight="1">
      <c r="A172" s="3" t="s">
        <v>19</v>
      </c>
      <c r="B172" s="3" t="s">
        <v>19</v>
      </c>
      <c r="C172" s="3" t="s">
        <v>20</v>
      </c>
      <c r="D172" s="3" t="s">
        <v>19</v>
      </c>
      <c r="E172" s="3" t="s">
        <v>19</v>
      </c>
      <c r="F172" s="7" t="s">
        <v>207</v>
      </c>
      <c r="G172" s="21">
        <v>0</v>
      </c>
    </row>
    <row r="173" spans="1:7" ht="19.95" customHeight="1">
      <c r="A173" s="3" t="s">
        <v>19</v>
      </c>
      <c r="B173" s="3" t="s">
        <v>80</v>
      </c>
      <c r="C173" s="26" t="s">
        <v>197</v>
      </c>
      <c r="D173" s="18" t="s">
        <v>198</v>
      </c>
      <c r="E173" s="7" t="s">
        <v>21</v>
      </c>
      <c r="F173" s="7" t="s">
        <v>212</v>
      </c>
      <c r="G173" s="22">
        <f>(18.51+18.51)*2.48-(0.9*2.1*2)</f>
        <v>88.029600000000002</v>
      </c>
    </row>
    <row r="174" spans="1:7" ht="19.95" customHeight="1">
      <c r="A174" s="3" t="s">
        <v>19</v>
      </c>
      <c r="B174" s="3"/>
      <c r="C174" s="3"/>
      <c r="D174" s="3"/>
      <c r="E174" s="3"/>
      <c r="F174" s="3"/>
      <c r="G174" s="21"/>
    </row>
    <row r="175" spans="1:7" ht="19.95" customHeight="1">
      <c r="A175" s="3" t="s">
        <v>19</v>
      </c>
      <c r="B175" s="3" t="s">
        <v>19</v>
      </c>
      <c r="C175" s="3" t="s">
        <v>20</v>
      </c>
      <c r="D175" s="3" t="s">
        <v>19</v>
      </c>
      <c r="E175" s="3" t="s">
        <v>19</v>
      </c>
      <c r="F175" s="3" t="s">
        <v>81</v>
      </c>
      <c r="G175" s="21">
        <v>0</v>
      </c>
    </row>
    <row r="176" spans="1:7" ht="19.95" customHeight="1">
      <c r="A176" s="3" t="s">
        <v>19</v>
      </c>
      <c r="B176" s="3" t="s">
        <v>82</v>
      </c>
      <c r="C176" s="3" t="s">
        <v>88</v>
      </c>
      <c r="D176" s="7" t="s">
        <v>203</v>
      </c>
      <c r="E176" s="3" t="s">
        <v>21</v>
      </c>
      <c r="F176" s="7" t="s">
        <v>213</v>
      </c>
      <c r="G176" s="22">
        <f>(18.51+18.51)*0.12-(0.9*0.12*2)</f>
        <v>4.2263999999999999</v>
      </c>
    </row>
    <row r="177" spans="1:7" ht="19.95" customHeight="1">
      <c r="A177" s="3" t="s">
        <v>19</v>
      </c>
      <c r="B177" s="3" t="s">
        <v>19</v>
      </c>
      <c r="C177" s="3"/>
      <c r="D177" s="3"/>
      <c r="E177" s="3"/>
      <c r="F177" s="3"/>
      <c r="G177" s="21"/>
    </row>
    <row r="178" spans="1:7" ht="19.95" customHeight="1">
      <c r="A178" s="3" t="s">
        <v>19</v>
      </c>
      <c r="B178" s="3" t="s">
        <v>19</v>
      </c>
      <c r="C178" s="3" t="s">
        <v>20</v>
      </c>
      <c r="D178" s="3" t="s">
        <v>19</v>
      </c>
      <c r="E178" s="3" t="s">
        <v>19</v>
      </c>
      <c r="F178" s="3" t="s">
        <v>83</v>
      </c>
      <c r="G178" s="21">
        <v>0</v>
      </c>
    </row>
    <row r="179" spans="1:7" ht="19.95" customHeight="1">
      <c r="A179" s="3" t="s">
        <v>19</v>
      </c>
      <c r="B179" s="3" t="s">
        <v>19</v>
      </c>
      <c r="C179" s="3"/>
      <c r="D179" s="3"/>
      <c r="E179" s="3"/>
      <c r="F179" s="3"/>
      <c r="G179" s="21"/>
    </row>
    <row r="180" spans="1:7" ht="19.95" customHeight="1">
      <c r="A180" s="3" t="s">
        <v>19</v>
      </c>
      <c r="B180" s="3" t="s">
        <v>19</v>
      </c>
      <c r="C180" s="3" t="s">
        <v>19</v>
      </c>
      <c r="D180" s="3" t="s">
        <v>19</v>
      </c>
      <c r="E180" s="3" t="s">
        <v>19</v>
      </c>
      <c r="F180" s="3" t="s">
        <v>19</v>
      </c>
      <c r="G180" s="21"/>
    </row>
  </sheetData>
  <mergeCells count="56">
    <mergeCell ref="A168:G168"/>
    <mergeCell ref="A169:G169"/>
    <mergeCell ref="A170:G170"/>
    <mergeCell ref="A167:G167"/>
    <mergeCell ref="A141:G141"/>
    <mergeCell ref="A142:G142"/>
    <mergeCell ref="A143:A151"/>
    <mergeCell ref="A161:G161"/>
    <mergeCell ref="A162:G162"/>
    <mergeCell ref="A163:G163"/>
    <mergeCell ref="A164:G164"/>
    <mergeCell ref="A165:G165"/>
    <mergeCell ref="A166:G166"/>
    <mergeCell ref="A140:G140"/>
    <mergeCell ref="A106:G106"/>
    <mergeCell ref="A107:G107"/>
    <mergeCell ref="A108:A118"/>
    <mergeCell ref="A133:G133"/>
    <mergeCell ref="A134:G134"/>
    <mergeCell ref="A135:G135"/>
    <mergeCell ref="A136:G136"/>
    <mergeCell ref="A137:G137"/>
    <mergeCell ref="A138:G138"/>
    <mergeCell ref="A139:G139"/>
    <mergeCell ref="A105:G105"/>
    <mergeCell ref="A70:G70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65:G65"/>
    <mergeCell ref="A66:G66"/>
    <mergeCell ref="A67:G67"/>
    <mergeCell ref="A68:G68"/>
    <mergeCell ref="A69:G69"/>
    <mergeCell ref="A60:G60"/>
    <mergeCell ref="A61:G61"/>
    <mergeCell ref="A62:G62"/>
    <mergeCell ref="A63:G63"/>
    <mergeCell ref="A64:G64"/>
    <mergeCell ref="A15:G15"/>
    <mergeCell ref="A1:G1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</mergeCells>
  <phoneticPr fontId="1" type="noConversion"/>
  <pageMargins left="0.78740157480314954" right="0" top="0.39370078740157477" bottom="0.39370078740157477" header="0" footer="0"/>
  <pageSetup paperSize="9" scale="70" fitToHeight="0" orientation="landscape" r:id="rId1"/>
  <rowBreaks count="4" manualBreakCount="4">
    <brk id="37" max="16383" man="1"/>
    <brk id="132" max="16383" man="1"/>
    <brk id="160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내부산출서</vt:lpstr>
      <vt:lpstr>내부산출서!Print_Titles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jhj</dc:creator>
  <cp:lastModifiedBy>user</cp:lastModifiedBy>
  <cp:lastPrinted>2018-12-10T05:05:19Z</cp:lastPrinted>
  <dcterms:created xsi:type="dcterms:W3CDTF">2017-08-14T00:43:33Z</dcterms:created>
  <dcterms:modified xsi:type="dcterms:W3CDTF">2018-12-26T03:25:27Z</dcterms:modified>
</cp:coreProperties>
</file>